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5090" windowHeight="6750" tabRatio="807" firstSheet="3" activeTab="7"/>
  </bookViews>
  <sheets>
    <sheet name="Timeline 2018 update" sheetId="42" r:id="rId1"/>
    <sheet name="Unemployed Adult" sheetId="40" r:id="rId2"/>
    <sheet name="Activity Matrix Score Tracking" sheetId="39" r:id="rId3"/>
    <sheet name="Activity Matrix stat reqs." sheetId="37" r:id="rId4"/>
    <sheet name="Activity Matrix DHS" sheetId="41" r:id="rId5"/>
    <sheet name="Funding Commitments" sheetId="35" r:id="rId6"/>
    <sheet name="Agency Participants" sheetId="30" r:id="rId7"/>
    <sheet name="Meetings_Communications" sheetId="43" r:id="rId8"/>
    <sheet name="Implementation" sheetId="31" r:id="rId9"/>
    <sheet name="Implementation 2018" sheetId="44" r:id="rId10"/>
    <sheet name="2017 Timeline" sheetId="29" r:id="rId11"/>
    <sheet name="Original Future State Concepts" sheetId="28" r:id="rId12"/>
    <sheet name="Strategic Options" sheetId="27" r:id="rId13"/>
    <sheet name="Funding source graph" sheetId="11" r:id="rId14"/>
    <sheet name="Budget with Funders" sheetId="10" r:id="rId15"/>
    <sheet name="Analytics Then and Now" sheetId="5" r:id="rId16"/>
    <sheet name="Rural_Urban" sheetId="6" r:id="rId17"/>
    <sheet name="Accounts by Agency_7 years" sheetId="9" r:id="rId18"/>
    <sheet name="Accounts 7 Grad Yrs " sheetId="7" r:id="rId19"/>
    <sheet name="CIC_Naviance Pricing" sheetId="12" r:id="rId20"/>
    <sheet name="Top OYF Pages" sheetId="1" r:id="rId21"/>
    <sheet name="Top CIC Pages" sheetId="2" r:id="rId22"/>
    <sheet name="Careers in Colorado Stats" sheetId="3" r:id="rId23"/>
    <sheet name="Pro Center Stats" sheetId="4" r:id="rId24"/>
    <sheet name="Curriculum" sheetId="13" r:id="rId25"/>
    <sheet name="Potential users" sheetId="15" r:id="rId26"/>
    <sheet name="Partnerships Focus" sheetId="16" r:id="rId27"/>
    <sheet name="Outreach Focus" sheetId="17" r:id="rId28"/>
    <sheet name="Statuatory Requirements" sheetId="18" r:id="rId29"/>
    <sheet name="Money 101 &amp; CAT Stats" sheetId="19" r:id="rId30"/>
    <sheet name="Report Central" sheetId="24" r:id="rId31"/>
    <sheet name="Product_Initiative Names" sheetId="34" r:id="rId32"/>
  </sheets>
  <externalReferences>
    <externalReference r:id="rId33"/>
    <externalReference r:id="rId34"/>
    <externalReference r:id="rId35"/>
    <externalReference r:id="rId36"/>
  </externalReferences>
  <definedNames>
    <definedName name="addDataLCL">OFFSET('[1]Rough data'!$D$2,0,0,COUNT('[1]Rough data'!$M$1:$M$65536),1)</definedName>
    <definedName name="addDataMean">OFFSET('[1]Rough data'!$N$1,0,0,COUNT('[1]Rough data'!$M$1:$M$65536),1)</definedName>
    <definedName name="addDataSource">OFFSET('[1]Rough data'!$M$1,0,0,MATCH(1E+306,'[1]Rough data'!$M$1:$M$65536,1),1)</definedName>
    <definedName name="addDataUCL">OFFSET('[1]Rough data'!$B$2,0,0,COUNT('[1]Rough data'!$M$1:$M$65536),1)</definedName>
    <definedName name="bins_array" localSheetId="4">#REF!</definedName>
    <definedName name="bins_array" localSheetId="2">#REF!</definedName>
    <definedName name="bins_array" localSheetId="3">#REF!</definedName>
    <definedName name="bins_array" localSheetId="9">#REF!</definedName>
    <definedName name="bins_array" localSheetId="12">#REF!</definedName>
    <definedName name="bins_array" localSheetId="0">#REF!</definedName>
    <definedName name="bins_array">#REF!</definedName>
    <definedName name="binSource" localSheetId="4">OFFSET(#REF!,0,0,COUNT(#REF!),1)</definedName>
    <definedName name="binSource" localSheetId="2">OFFSET(#REF!,0,0,COUNT(#REF!),1)</definedName>
    <definedName name="binSource" localSheetId="3">OFFSET(#REF!,0,0,COUNT(#REF!),1)</definedName>
    <definedName name="binSource" localSheetId="9">OFFSET(#REF!,0,0,COUNT(#REF!),1)</definedName>
    <definedName name="binSource" localSheetId="12">OFFSET(#REF!,0,0,COUNT(#REF!),1)</definedName>
    <definedName name="binSource" localSheetId="0">OFFSET(#REF!,0,0,COUNT(#REF!),1)</definedName>
    <definedName name="binSource">OFFSET(#REF!,0,0,COUNT(#REF!),1)</definedName>
    <definedName name="Branch1" localSheetId="4">#REF!</definedName>
    <definedName name="Branch1" localSheetId="2">#REF!</definedName>
    <definedName name="Branch1" localSheetId="3">#REF!</definedName>
    <definedName name="Branch1" localSheetId="9">#REF!</definedName>
    <definedName name="Branch1" localSheetId="12">#REF!</definedName>
    <definedName name="Branch1" localSheetId="0">#REF!</definedName>
    <definedName name="Branch1">#REF!</definedName>
    <definedName name="Branch15" localSheetId="4">#REF!</definedName>
    <definedName name="Branch15" localSheetId="2">#REF!</definedName>
    <definedName name="Branch15" localSheetId="9">#REF!</definedName>
    <definedName name="Branch15" localSheetId="0">#REF!</definedName>
    <definedName name="Branch15">#REF!</definedName>
    <definedName name="Branch2" localSheetId="4">#REF!</definedName>
    <definedName name="Branch2" localSheetId="2">#REF!</definedName>
    <definedName name="Branch2" localSheetId="3">#REF!</definedName>
    <definedName name="Branch2" localSheetId="9">#REF!</definedName>
    <definedName name="Branch2" localSheetId="12">#REF!</definedName>
    <definedName name="Branch2">#REF!</definedName>
    <definedName name="Branch3" localSheetId="4">#REF!</definedName>
    <definedName name="Branch3" localSheetId="2">#REF!</definedName>
    <definedName name="Branch3" localSheetId="3">#REF!</definedName>
    <definedName name="Branch3" localSheetId="9">#REF!</definedName>
    <definedName name="Branch3">#REF!</definedName>
    <definedName name="Branch4" localSheetId="4">#REF!</definedName>
    <definedName name="Branch4" localSheetId="2">#REF!</definedName>
    <definedName name="Branch4" localSheetId="3">#REF!</definedName>
    <definedName name="Branch4" localSheetId="9">#REF!</definedName>
    <definedName name="Branch4">#REF!</definedName>
    <definedName name="Branch5" localSheetId="4">#REF!</definedName>
    <definedName name="Branch5" localSheetId="2">#REF!</definedName>
    <definedName name="Branch5" localSheetId="3">#REF!</definedName>
    <definedName name="Branch5" localSheetId="9">#REF!</definedName>
    <definedName name="Branch5">#REF!</definedName>
    <definedName name="Branch6" localSheetId="4">#REF!</definedName>
    <definedName name="Branch6" localSheetId="2">#REF!</definedName>
    <definedName name="Branch6" localSheetId="3">#REF!</definedName>
    <definedName name="Branch6" localSheetId="9">#REF!</definedName>
    <definedName name="Branch6">#REF!</definedName>
    <definedName name="careerExporation" localSheetId="24">Curriculum!$A$5</definedName>
    <definedName name="cdfButton_Click" localSheetId="4">'Activity Matrix DHS'!cdfButton_Click</definedName>
    <definedName name="cdfButton_Click" localSheetId="2">'Activity Matrix Score Tracking'!cdfButton_Click</definedName>
    <definedName name="cdfButton_Click" localSheetId="3">'Activity Matrix stat reqs.'!cdfButton_Click</definedName>
    <definedName name="cdfButton_Click" localSheetId="12">'Strategic Options'!cdfButton_Click</definedName>
    <definedName name="cdfButton_Click">[2]!cdfButton_Click</definedName>
    <definedName name="chartSource">OFFSET('[3]Rough data'!$B$1,0,0,MATCH(1E+306,'[3]Rough data'!$B$1:$B$65536,1),2)</definedName>
    <definedName name="cpk_Area_Style_Click" localSheetId="4">'Activity Matrix DHS'!cpk_Area_Style_Click</definedName>
    <definedName name="cpk_Area_Style_Click" localSheetId="2">'Activity Matrix Score Tracking'!cpk_Area_Style_Click</definedName>
    <definedName name="cpk_Area_Style_Click" localSheetId="3">'Activity Matrix stat reqs.'!cpk_Area_Style_Click</definedName>
    <definedName name="cpk_Area_Style_Click" localSheetId="12">'Strategic Options'!cpk_Area_Style_Click</definedName>
    <definedName name="cpk_Area_Style_Click">[2]!cpk_Area_Style_Click</definedName>
    <definedName name="cpk_Change_LSL_Click" localSheetId="4">'Activity Matrix DHS'!cpk_Change_LSL_Click</definedName>
    <definedName name="cpk_Change_LSL_Click" localSheetId="2">'Activity Matrix Score Tracking'!cpk_Change_LSL_Click</definedName>
    <definedName name="cpk_Change_LSL_Click" localSheetId="3">'Activity Matrix stat reqs.'!cpk_Change_LSL_Click</definedName>
    <definedName name="cpk_Change_LSL_Click" localSheetId="12">'Strategic Options'!cpk_Change_LSL_Click</definedName>
    <definedName name="cpk_Change_LSL_Click">[2]!cpk_Change_LSL_Click</definedName>
    <definedName name="cpk_Change_USL_Click" localSheetId="4">'Activity Matrix DHS'!cpk_Change_USL_Click</definedName>
    <definedName name="cpk_Change_USL_Click" localSheetId="2">'Activity Matrix Score Tracking'!cpk_Change_USL_Click</definedName>
    <definedName name="cpk_Change_USL_Click" localSheetId="3">'Activity Matrix stat reqs.'!cpk_Change_USL_Click</definedName>
    <definedName name="cpk_Change_USL_Click" localSheetId="12">'Strategic Options'!cpk_Change_USL_Click</definedName>
    <definedName name="cpk_Change_USL_Click">[2]!cpk_Change_USL_Click</definedName>
    <definedName name="cpk_Line_Style_Click" localSheetId="4">'Activity Matrix DHS'!cpk_Line_Style_Click</definedName>
    <definedName name="cpk_Line_Style_Click" localSheetId="2">'Activity Matrix Score Tracking'!cpk_Line_Style_Click</definedName>
    <definedName name="cpk_Line_Style_Click" localSheetId="3">'Activity Matrix stat reqs.'!cpk_Line_Style_Click</definedName>
    <definedName name="cpk_Line_Style_Click" localSheetId="12">'Strategic Options'!cpk_Line_Style_Click</definedName>
    <definedName name="cpk_Line_Style_Click">[2]!cpk_Line_Style_Click</definedName>
    <definedName name="cpk_No_LSL_Click" localSheetId="4">'Activity Matrix DHS'!cpk_No_LSL_Click</definedName>
    <definedName name="cpk_No_LSL_Click" localSheetId="2">'Activity Matrix Score Tracking'!cpk_No_LSL_Click</definedName>
    <definedName name="cpk_No_LSL_Click" localSheetId="3">'Activity Matrix stat reqs.'!cpk_No_LSL_Click</definedName>
    <definedName name="cpk_No_LSL_Click" localSheetId="12">'Strategic Options'!cpk_No_LSL_Click</definedName>
    <definedName name="cpk_No_LSL_Click">[2]!cpk_No_LSL_Click</definedName>
    <definedName name="cpk_No_USL_Click" localSheetId="4">'Activity Matrix DHS'!cpk_No_USL_Click</definedName>
    <definedName name="cpk_No_USL_Click" localSheetId="2">'Activity Matrix Score Tracking'!cpk_No_USL_Click</definedName>
    <definedName name="cpk_No_USL_Click" localSheetId="3">'Activity Matrix stat reqs.'!cpk_No_USL_Click</definedName>
    <definedName name="cpk_No_USL_Click" localSheetId="12">'Strategic Options'!cpk_No_USL_Click</definedName>
    <definedName name="cpk_No_USL_Click">[2]!cpk_No_USL_Click</definedName>
    <definedName name="cpk_Res_Spinner_Click" localSheetId="4">'Activity Matrix DHS'!cpk_Res_Spinner_Click</definedName>
    <definedName name="cpk_Res_Spinner_Click" localSheetId="2">'Activity Matrix Score Tracking'!cpk_Res_Spinner_Click</definedName>
    <definedName name="cpk_Res_Spinner_Click" localSheetId="3">'Activity Matrix stat reqs.'!cpk_Res_Spinner_Click</definedName>
    <definedName name="cpk_Res_Spinner_Click" localSheetId="12">'Strategic Options'!cpk_Res_Spinner_Click</definedName>
    <definedName name="cpk_Res_Spinner_Click">[2]!cpk_Res_Spinner_Click</definedName>
    <definedName name="cpkButton_Click" localSheetId="4">'Activity Matrix DHS'!cpkButton_Click</definedName>
    <definedName name="cpkButton_Click" localSheetId="2">'Activity Matrix Score Tracking'!cpkButton_Click</definedName>
    <definedName name="cpkButton_Click" localSheetId="3">'Activity Matrix stat reqs.'!cpkButton_Click</definedName>
    <definedName name="cpkButton_Click" localSheetId="12">'Strategic Options'!cpkButton_Click</definedName>
    <definedName name="cpkButton_Click">[2]!cpkButton_Click</definedName>
    <definedName name="data" localSheetId="4">#REF!</definedName>
    <definedName name="data" localSheetId="2">#REF!</definedName>
    <definedName name="data" localSheetId="3">#REF!</definedName>
    <definedName name="data" localSheetId="9">#REF!</definedName>
    <definedName name="data" localSheetId="12">#REF!</definedName>
    <definedName name="data" localSheetId="0">#REF!</definedName>
    <definedName name="data">#REF!</definedName>
    <definedName name="data_array" localSheetId="4">#REF!</definedName>
    <definedName name="data_array" localSheetId="2">#REF!</definedName>
    <definedName name="data_array" localSheetId="3">#REF!</definedName>
    <definedName name="data_array" localSheetId="9">#REF!</definedName>
    <definedName name="data_array" localSheetId="12">#REF!</definedName>
    <definedName name="data_array" localSheetId="0">#REF!</definedName>
    <definedName name="data_array">#REF!</definedName>
    <definedName name="dataSource" localSheetId="4">OFFSET(#REF!,0,0,COUNT(#REF!),1)</definedName>
    <definedName name="dataSource" localSheetId="2">OFFSET(#REF!,0,0,COUNT(#REF!),1)</definedName>
    <definedName name="dataSource" localSheetId="3">OFFSET(#REF!,0,0,COUNT(#REF!),1)</definedName>
    <definedName name="dataSource" localSheetId="9">OFFSET(#REF!,0,0,COUNT(#REF!),1)</definedName>
    <definedName name="dataSource" localSheetId="12">OFFSET(#REF!,0,0,COUNT(#REF!),1)</definedName>
    <definedName name="dataSource" localSheetId="0">OFFSET(#REF!,0,0,COUNT(#REF!),1)</definedName>
    <definedName name="dataSource">OFFSET(#REF!,0,0,COUNT(#REF!),1)</definedName>
    <definedName name="Diagram_Back_Click" localSheetId="4">'Activity Matrix DHS'!Diagram_Back_Click</definedName>
    <definedName name="Diagram_Back_Click" localSheetId="2">'Activity Matrix Score Tracking'!Diagram_Back_Click</definedName>
    <definedName name="Diagram_Back_Click" localSheetId="3">'Activity Matrix stat reqs.'!Diagram_Back_Click</definedName>
    <definedName name="Diagram_Back_Click" localSheetId="12">'Strategic Options'!Diagram_Back_Click</definedName>
    <definedName name="Diagram_Back_Click">[2]!Diagram_Back_Click</definedName>
    <definedName name="Diagram_Finish_Click" localSheetId="4">'Activity Matrix DHS'!Diagram_Finish_Click</definedName>
    <definedName name="Diagram_Finish_Click" localSheetId="2">'Activity Matrix Score Tracking'!Diagram_Finish_Click</definedName>
    <definedName name="Diagram_Finish_Click" localSheetId="3">'Activity Matrix stat reqs.'!Diagram_Finish_Click</definedName>
    <definedName name="Diagram_Finish_Click" localSheetId="12">'Strategic Options'!Diagram_Finish_Click</definedName>
    <definedName name="Diagram_Finish_Click">[2]!Diagram_Finish_Click</definedName>
    <definedName name="Diagram_Finish_Click_" localSheetId="4">'Activity Matrix DHS'!Diagram_Finish_Click_</definedName>
    <definedName name="Diagram_Finish_Click_" localSheetId="2">'Activity Matrix Score Tracking'!Diagram_Finish_Click_</definedName>
    <definedName name="Diagram_Finish_Click_" localSheetId="3">'Activity Matrix stat reqs.'!Diagram_Finish_Click_</definedName>
    <definedName name="Diagram_Finish_Click_" localSheetId="12">'Strategic Options'!Diagram_Finish_Click_</definedName>
    <definedName name="Diagram_Finish_Click_">[2]!Diagram_Finish_Click_</definedName>
    <definedName name="Diagrams_Dialog_Constructor" localSheetId="4">'Activity Matrix DHS'!Diagrams_Dialog_Constructor</definedName>
    <definedName name="Diagrams_Dialog_Constructor" localSheetId="2">'Activity Matrix Score Tracking'!Diagrams_Dialog_Constructor</definedName>
    <definedName name="Diagrams_Dialog_Constructor" localSheetId="3">'Activity Matrix stat reqs.'!Diagrams_Dialog_Constructor</definedName>
    <definedName name="Diagrams_Dialog_Constructor" localSheetId="12">'Strategic Options'!Diagrams_Dialog_Constructor</definedName>
    <definedName name="Diagrams_Dialog_Constructor">[2]!Diagrams_Dialog_Constructor</definedName>
    <definedName name="finaidPlanning" localSheetId="24">Curriculum!$A$38</definedName>
    <definedName name="freqSource" localSheetId="4">OFFSET(#REF!,0,0,COUNT(#REF!),1)</definedName>
    <definedName name="freqSource" localSheetId="2">OFFSET(#REF!,0,0,COUNT(#REF!),1)</definedName>
    <definedName name="freqSource" localSheetId="3">OFFSET(#REF!,0,0,COUNT(#REF!),1)</definedName>
    <definedName name="freqSource" localSheetId="9">OFFSET(#REF!,0,0,COUNT(#REF!),1)</definedName>
    <definedName name="freqSource" localSheetId="12">OFFSET(#REF!,0,0,COUNT(#REF!),1)</definedName>
    <definedName name="freqSource" localSheetId="0">OFFSET(#REF!,0,0,COUNT(#REF!),1)</definedName>
    <definedName name="freqSource">OFFSET(#REF!,0,0,COUNT(#REF!),1)</definedName>
    <definedName name="FTestBaseCell" localSheetId="4">#REF!</definedName>
    <definedName name="FTestBaseCell" localSheetId="2">#REF!</definedName>
    <definedName name="FTestBaseCell" localSheetId="3">#REF!</definedName>
    <definedName name="FTestBaseCell" localSheetId="9">#REF!</definedName>
    <definedName name="FTestBaseCell" localSheetId="12">#REF!</definedName>
    <definedName name="FTestBaseCell" localSheetId="0">#REF!</definedName>
    <definedName name="FTestBaseCell">#REF!</definedName>
    <definedName name="g_Cancel_Chart" localSheetId="4">'Activity Matrix DHS'!g_Cancel_Chart</definedName>
    <definedName name="g_Cancel_Chart" localSheetId="2">'Activity Matrix Score Tracking'!g_Cancel_Chart</definedName>
    <definedName name="g_Cancel_Chart" localSheetId="3">'Activity Matrix stat reqs.'!g_Cancel_Chart</definedName>
    <definedName name="g_Cancel_Chart" localSheetId="12">'Strategic Options'!g_Cancel_Chart</definedName>
    <definedName name="g_Cancel_Chart">[2]!g_Cancel_Chart</definedName>
    <definedName name="Height">16</definedName>
    <definedName name="hist_Back_Click" localSheetId="4">'Activity Matrix DHS'!hist_Back_Click</definedName>
    <definedName name="hist_Back_Click" localSheetId="2">'Activity Matrix Score Tracking'!hist_Back_Click</definedName>
    <definedName name="hist_Back_Click" localSheetId="3">'Activity Matrix stat reqs.'!hist_Back_Click</definedName>
    <definedName name="hist_Back_Click" localSheetId="12">'Strategic Options'!hist_Back_Click</definedName>
    <definedName name="hist_Back_Click">[2]!hist_Back_Click</definedName>
    <definedName name="hist_Save_Defaults" localSheetId="4">'Activity Matrix DHS'!hist_Save_Defaults</definedName>
    <definedName name="hist_Save_Defaults" localSheetId="2">'Activity Matrix Score Tracking'!hist_Save_Defaults</definedName>
    <definedName name="hist_Save_Defaults" localSheetId="3">'Activity Matrix stat reqs.'!hist_Save_Defaults</definedName>
    <definedName name="hist_Save_Defaults" localSheetId="12">'Strategic Options'!hist_Save_Defaults</definedName>
    <definedName name="hist_Save_Defaults">[2]!hist_Save_Defaults</definedName>
    <definedName name="histButton_Click" localSheetId="4">'Activity Matrix DHS'!histButton_Click</definedName>
    <definedName name="histButton_Click" localSheetId="2">'Activity Matrix Score Tracking'!histButton_Click</definedName>
    <definedName name="histButton_Click" localSheetId="3">'Activity Matrix stat reqs.'!histButton_Click</definedName>
    <definedName name="histButton_Click" localSheetId="12">'Strategic Options'!histButton_Click</definedName>
    <definedName name="histButton_Click">[2]!histButton_Click</definedName>
    <definedName name="hsPlanning" localSheetId="24">Curriculum!$A$27</definedName>
    <definedName name="individualsSource" localSheetId="4">OFFSET(#REF!,0,0,MATCH(1E+306,#REF!,1),1)</definedName>
    <definedName name="individualsSource" localSheetId="2">OFFSET(#REF!,0,0,MATCH(1E+306,#REF!,1),1)</definedName>
    <definedName name="individualsSource" localSheetId="3">OFFSET(#REF!,0,0,MATCH(1E+306,#REF!,1),1)</definedName>
    <definedName name="individualsSource" localSheetId="9">OFFSET(#REF!,0,0,MATCH(1E+306,#REF!,1),1)</definedName>
    <definedName name="individualsSource" localSheetId="12">OFFSET(#REF!,0,0,MATCH(1E+306,#REF!,1),1)</definedName>
    <definedName name="individualsSource" localSheetId="0">OFFSET(#REF!,0,0,MATCH(1E+306,#REF!,1),1)</definedName>
    <definedName name="individualsSource">OFFSET(#REF!,0,0,MATCH(1E+306,#REF!,1),1)</definedName>
    <definedName name="Ishikawa" localSheetId="4">#REF!</definedName>
    <definedName name="Ishikawa" localSheetId="2">#REF!</definedName>
    <definedName name="Ishikawa" localSheetId="3">#REF!</definedName>
    <definedName name="Ishikawa" localSheetId="9">#REF!</definedName>
    <definedName name="Ishikawa" localSheetId="12">#REF!</definedName>
    <definedName name="Ishikawa" localSheetId="0">#REF!</definedName>
    <definedName name="Ishikawa">#REF!</definedName>
    <definedName name="jobSearch" localSheetId="24">Curriculum!$A$49</definedName>
    <definedName name="lifelongPortfolio" localSheetId="24">Curriculum!$A$60</definedName>
    <definedName name="meanCalc">OFFSET('[1]Rough data'!$A$2,0,0,COUNT('[1]Rough data'!$A$1:$A$65536),1)</definedName>
    <definedName name="NumRqmts" localSheetId="4">#REF!</definedName>
    <definedName name="NumRqmts" localSheetId="2">#REF!</definedName>
    <definedName name="NumRqmts" localSheetId="3">#REF!</definedName>
    <definedName name="NumRqmts" localSheetId="9">#REF!</definedName>
    <definedName name="NumRqmts" localSheetId="12">#REF!</definedName>
    <definedName name="NumRqmts" localSheetId="0">#REF!</definedName>
    <definedName name="NumRqmts">#REF!</definedName>
    <definedName name="par_2DwCum_Click" localSheetId="4">'Activity Matrix DHS'!par_2DwCum_Click</definedName>
    <definedName name="par_2DwCum_Click" localSheetId="2">'Activity Matrix Score Tracking'!par_2DwCum_Click</definedName>
    <definedName name="par_2DwCum_Click" localSheetId="3">'Activity Matrix stat reqs.'!par_2DwCum_Click</definedName>
    <definedName name="par_2DwCum_Click" localSheetId="12">'Strategic Options'!par_2DwCum_Click</definedName>
    <definedName name="par_2DwCum_Click">[2]!par_2DwCum_Click</definedName>
    <definedName name="par_2DwoCum_Click" localSheetId="4">'Activity Matrix DHS'!par_2DwoCum_Click</definedName>
    <definedName name="par_2DwoCum_Click" localSheetId="2">'Activity Matrix Score Tracking'!par_2DwoCum_Click</definedName>
    <definedName name="par_2DwoCum_Click" localSheetId="3">'Activity Matrix stat reqs.'!par_2DwoCum_Click</definedName>
    <definedName name="par_2DwoCum_Click" localSheetId="12">'Strategic Options'!par_2DwoCum_Click</definedName>
    <definedName name="par_2DwoCum_Click">[2]!par_2DwoCum_Click</definedName>
    <definedName name="par_3DwoCum_Click" localSheetId="4">'Activity Matrix DHS'!par_3DwoCum_Click</definedName>
    <definedName name="par_3DwoCum_Click" localSheetId="2">'Activity Matrix Score Tracking'!par_3DwoCum_Click</definedName>
    <definedName name="par_3DwoCum_Click" localSheetId="3">'Activity Matrix stat reqs.'!par_3DwoCum_Click</definedName>
    <definedName name="par_3DwoCum_Click" localSheetId="12">'Strategic Options'!par_3DwoCum_Click</definedName>
    <definedName name="par_3DwoCum_Click">[2]!par_3DwoCum_Click</definedName>
    <definedName name="par_Ascend_Click" localSheetId="4">'Activity Matrix DHS'!par_Ascend_Click</definedName>
    <definedName name="par_Ascend_Click" localSheetId="2">'Activity Matrix Score Tracking'!par_Ascend_Click</definedName>
    <definedName name="par_Ascend_Click" localSheetId="3">'Activity Matrix stat reqs.'!par_Ascend_Click</definedName>
    <definedName name="par_Ascend_Click" localSheetId="12">'Strategic Options'!par_Ascend_Click</definedName>
    <definedName name="par_Ascend_Click">[2]!par_Ascend_Click</definedName>
    <definedName name="par_Back_Click" localSheetId="4">'Activity Matrix DHS'!par_Back_Click</definedName>
    <definedName name="par_Back_Click" localSheetId="2">'Activity Matrix Score Tracking'!par_Back_Click</definedName>
    <definedName name="par_Back_Click" localSheetId="3">'Activity Matrix stat reqs.'!par_Back_Click</definedName>
    <definedName name="par_Back_Click" localSheetId="12">'Strategic Options'!par_Back_Click</definedName>
    <definedName name="par_Back_Click">[2]!par_Back_Click</definedName>
    <definedName name="par_Descend_Click" localSheetId="4">'Activity Matrix DHS'!par_Descend_Click</definedName>
    <definedName name="par_Descend_Click" localSheetId="2">'Activity Matrix Score Tracking'!par_Descend_Click</definedName>
    <definedName name="par_Descend_Click" localSheetId="3">'Activity Matrix stat reqs.'!par_Descend_Click</definedName>
    <definedName name="par_Descend_Click" localSheetId="12">'Strategic Options'!par_Descend_Click</definedName>
    <definedName name="par_Descend_Click">[2]!par_Descend_Click</definedName>
    <definedName name="par_First_Row_Click" localSheetId="4">'Activity Matrix DHS'!par_First_Row_Click</definedName>
    <definedName name="par_First_Row_Click" localSheetId="2">'Activity Matrix Score Tracking'!par_First_Row_Click</definedName>
    <definedName name="par_First_Row_Click" localSheetId="3">'Activity Matrix stat reqs.'!par_First_Row_Click</definedName>
    <definedName name="par_First_Row_Click" localSheetId="12">'Strategic Options'!par_First_Row_Click</definedName>
    <definedName name="par_First_Row_Click">[2]!par_First_Row_Click</definedName>
    <definedName name="par_Save_Defaults" localSheetId="4">'Activity Matrix DHS'!par_Save_Defaults</definedName>
    <definedName name="par_Save_Defaults" localSheetId="2">'Activity Matrix Score Tracking'!par_Save_Defaults</definedName>
    <definedName name="par_Save_Defaults" localSheetId="3">'Activity Matrix stat reqs.'!par_Save_Defaults</definedName>
    <definedName name="par_Save_Defaults" localSheetId="12">'Strategic Options'!par_Save_Defaults</definedName>
    <definedName name="par_Save_Defaults">[2]!par_Save_Defaults</definedName>
    <definedName name="parButton_Click" localSheetId="4">'Activity Matrix DHS'!parButton_Click</definedName>
    <definedName name="parButton_Click" localSheetId="2">'Activity Matrix Score Tracking'!parButton_Click</definedName>
    <definedName name="parButton_Click" localSheetId="3">'Activity Matrix stat reqs.'!parButton_Click</definedName>
    <definedName name="parButton_Click" localSheetId="12">'Strategic Options'!parButton_Click</definedName>
    <definedName name="parButton_Click">[2]!parButton_Click</definedName>
    <definedName name="paretoSource" localSheetId="4">OFFSET(#REF!,0,0,COUNTA(#REF!),2)</definedName>
    <definedName name="paretoSource" localSheetId="2">OFFSET(#REF!,0,0,COUNTA(#REF!),2)</definedName>
    <definedName name="paretoSource" localSheetId="3">OFFSET(#REF!,0,0,COUNTA(#REF!),2)</definedName>
    <definedName name="paretoSource" localSheetId="9">OFFSET(#REF!,0,0,COUNTA(#REF!),2)</definedName>
    <definedName name="paretoSource" localSheetId="12">OFFSET(#REF!,0,0,COUNTA(#REF!),2)</definedName>
    <definedName name="paretoSource" localSheetId="0">OFFSET(#REF!,0,0,COUNTA(#REF!),2)</definedName>
    <definedName name="paretoSource">OFFSET(#REF!,0,0,COUNTA(#REF!),2)</definedName>
    <definedName name="pivotSource">OFFSET('[4]Rough data'!$E$3,0,0,COUNTA('[4]Rough data'!$E$1:$E$65536),1)</definedName>
    <definedName name="postsecPlanning" localSheetId="24">Curriculum!$A$16</definedName>
    <definedName name="_xlnm.Print_Area" localSheetId="10">'2017 Timeline'!$A$1:$Y$27</definedName>
    <definedName name="_xlnm.Print_Area" localSheetId="4">'Activity Matrix DHS'!$A$3:$M$144</definedName>
    <definedName name="_xlnm.Print_Area" localSheetId="2">'Activity Matrix Score Tracking'!$A$3:$I$144</definedName>
    <definedName name="_xlnm.Print_Area" localSheetId="3">'Activity Matrix stat reqs.'!$A$3:$AB$144</definedName>
    <definedName name="_xlnm.Print_Area" localSheetId="27">'Outreach Focus'!$A$1:$P$36</definedName>
    <definedName name="_xlnm.Print_Area" localSheetId="26">'Partnerships Focus'!$A$1:$R$41</definedName>
    <definedName name="_xlnm.Print_Area" localSheetId="16">Rural_Urban!$A$1:$K$34</definedName>
    <definedName name="_xlnm.Print_Area" localSheetId="28">'Statuatory Requirements'!$A$1:$P$74</definedName>
    <definedName name="_xlnm.Print_Area" localSheetId="0">'Timeline 2018 update'!$A$1:$Y$34</definedName>
    <definedName name="_xlnm.Print_Area" localSheetId="1">'Unemployed Adult'!$A$1:$P$24</definedName>
    <definedName name="_xlnm.Print_Titles" localSheetId="4">'Activity Matrix DHS'!$11:$11</definedName>
    <definedName name="_xlnm.Print_Titles" localSheetId="2">'Activity Matrix Score Tracking'!$11:$11</definedName>
    <definedName name="_xlnm.Print_Titles" localSheetId="3">'Activity Matrix stat reqs.'!$11:$11</definedName>
    <definedName name="_xlnm.Print_Titles" localSheetId="14">'Budget with Funders'!$A:$A</definedName>
    <definedName name="_xlnm.Print_Titles" localSheetId="11">'Original Future State Concepts'!$2:$2</definedName>
    <definedName name="_xlnm.Print_Titles" localSheetId="12">'Strategic Options'!$6:$8</definedName>
    <definedName name="rngh" localSheetId="4">#REF!</definedName>
    <definedName name="rngh" localSheetId="2">#REF!</definedName>
    <definedName name="rngh" localSheetId="3">#REF!</definedName>
    <definedName name="rngh" localSheetId="9">#REF!</definedName>
    <definedName name="rngh" localSheetId="12">#REF!</definedName>
    <definedName name="rngh" localSheetId="0">#REF!</definedName>
    <definedName name="rngh">#REF!</definedName>
    <definedName name="rngt" localSheetId="4">#REF!</definedName>
    <definedName name="rngt" localSheetId="2">#REF!</definedName>
    <definedName name="rngt" localSheetId="3">#REF!</definedName>
    <definedName name="rngt" localSheetId="9">#REF!</definedName>
    <definedName name="rngt" localSheetId="12">#REF!</definedName>
    <definedName name="rngt" localSheetId="0">#REF!</definedName>
    <definedName name="rngt">#REF!</definedName>
    <definedName name="rngxl10" localSheetId="4">#REF!</definedName>
    <definedName name="rngxl10" localSheetId="2">#REF!</definedName>
    <definedName name="rngxl10" localSheetId="3">#REF!</definedName>
    <definedName name="rngxl10" localSheetId="9">#REF!</definedName>
    <definedName name="rngxl10" localSheetId="12">#REF!</definedName>
    <definedName name="rngxl10" localSheetId="0">#REF!</definedName>
    <definedName name="rngxl10">#REF!</definedName>
    <definedName name="rngxl11" localSheetId="4">#REF!</definedName>
    <definedName name="rngxl11" localSheetId="2">#REF!</definedName>
    <definedName name="rngxl11" localSheetId="3">#REF!</definedName>
    <definedName name="rngxl11" localSheetId="9">#REF!</definedName>
    <definedName name="rngxl11">#REF!</definedName>
    <definedName name="rngxl13" localSheetId="4">#REF!</definedName>
    <definedName name="rngxl13" localSheetId="2">#REF!</definedName>
    <definedName name="rngxl13" localSheetId="3">#REF!</definedName>
    <definedName name="rngxl13" localSheetId="9">#REF!</definedName>
    <definedName name="rngxl13">#REF!</definedName>
    <definedName name="rngxl2" localSheetId="4">#REF!</definedName>
    <definedName name="rngxl2" localSheetId="2">#REF!</definedName>
    <definedName name="rngxl2" localSheetId="3">#REF!</definedName>
    <definedName name="rngxl2" localSheetId="9">#REF!</definedName>
    <definedName name="rngxl2">#REF!</definedName>
    <definedName name="rngxl51" localSheetId="4">#REF!</definedName>
    <definedName name="rngxl51" localSheetId="2">#REF!</definedName>
    <definedName name="rngxl51" localSheetId="3">#REF!</definedName>
    <definedName name="rngxl51" localSheetId="9">#REF!</definedName>
    <definedName name="rngxl51">#REF!</definedName>
    <definedName name="rngxl9" localSheetId="4">#REF!</definedName>
    <definedName name="rngxl9" localSheetId="2">#REF!</definedName>
    <definedName name="rngxl9" localSheetId="3">#REF!</definedName>
    <definedName name="rngxl9" localSheetId="9">#REF!</definedName>
    <definedName name="rngxl9">#REF!</definedName>
    <definedName name="scat_Back_Click" localSheetId="4">'Activity Matrix DHS'!scat_Back_Click</definedName>
    <definedName name="scat_Back_Click" localSheetId="2">'Activity Matrix Score Tracking'!scat_Back_Click</definedName>
    <definedName name="scat_Back_Click" localSheetId="3">'Activity Matrix stat reqs.'!scat_Back_Click</definedName>
    <definedName name="scat_Back_Click" localSheetId="12">'Strategic Options'!scat_Back_Click</definedName>
    <definedName name="scat_Back_Click">[2]!scat_Back_Click</definedName>
    <definedName name="scat_Backward_Spinner_Click" localSheetId="4">'Activity Matrix DHS'!scat_Backward_Spinner_Click</definedName>
    <definedName name="scat_Backward_Spinner_Click" localSheetId="2">'Activity Matrix Score Tracking'!scat_Backward_Spinner_Click</definedName>
    <definedName name="scat_Backward_Spinner_Click" localSheetId="3">'Activity Matrix stat reqs.'!scat_Backward_Spinner_Click</definedName>
    <definedName name="scat_Backward_Spinner_Click" localSheetId="12">'Strategic Options'!scat_Backward_Spinner_Click</definedName>
    <definedName name="scat_Backward_Spinner_Click">[2]!scat_Backward_Spinner_Click</definedName>
    <definedName name="scat_Cubic_Click" localSheetId="4">'Activity Matrix DHS'!scat_Cubic_Click</definedName>
    <definedName name="scat_Cubic_Click" localSheetId="2">'Activity Matrix Score Tracking'!scat_Cubic_Click</definedName>
    <definedName name="scat_Cubic_Click" localSheetId="3">'Activity Matrix stat reqs.'!scat_Cubic_Click</definedName>
    <definedName name="scat_Cubic_Click" localSheetId="12">'Strategic Options'!scat_Cubic_Click</definedName>
    <definedName name="scat_Cubic_Click">[2]!scat_Cubic_Click</definedName>
    <definedName name="scat_Display_Stats_Click" localSheetId="4">'Activity Matrix DHS'!scat_Display_Stats_Click</definedName>
    <definedName name="scat_Display_Stats_Click" localSheetId="2">'Activity Matrix Score Tracking'!scat_Display_Stats_Click</definedName>
    <definedName name="scat_Display_Stats_Click" localSheetId="3">'Activity Matrix stat reqs.'!scat_Display_Stats_Click</definedName>
    <definedName name="scat_Display_Stats_Click" localSheetId="12">'Strategic Options'!scat_Display_Stats_Click</definedName>
    <definedName name="scat_Display_Stats_Click">[2]!scat_Display_Stats_Click</definedName>
    <definedName name="scat_Forward_Spinner_Click" localSheetId="4">'Activity Matrix DHS'!scat_Forward_Spinner_Click</definedName>
    <definedName name="scat_Forward_Spinner_Click" localSheetId="2">'Activity Matrix Score Tracking'!scat_Forward_Spinner_Click</definedName>
    <definedName name="scat_Forward_Spinner_Click" localSheetId="3">'Activity Matrix stat reqs.'!scat_Forward_Spinner_Click</definedName>
    <definedName name="scat_Forward_Spinner_Click" localSheetId="12">'Strategic Options'!scat_Forward_Spinner_Click</definedName>
    <definedName name="scat_Forward_Spinner_Click">[2]!scat_Forward_Spinner_Click</definedName>
    <definedName name="scat_Linear_Click" localSheetId="4">'Activity Matrix DHS'!scat_Linear_Click</definedName>
    <definedName name="scat_Linear_Click" localSheetId="2">'Activity Matrix Score Tracking'!scat_Linear_Click</definedName>
    <definedName name="scat_Linear_Click" localSheetId="3">'Activity Matrix stat reqs.'!scat_Linear_Click</definedName>
    <definedName name="scat_Linear_Click" localSheetId="12">'Strategic Options'!scat_Linear_Click</definedName>
    <definedName name="scat_Linear_Click">[2]!scat_Linear_Click</definedName>
    <definedName name="scat_No_Line_Click" localSheetId="4">'Activity Matrix DHS'!scat_No_Line_Click</definedName>
    <definedName name="scat_No_Line_Click" localSheetId="2">'Activity Matrix Score Tracking'!scat_No_Line_Click</definedName>
    <definedName name="scat_No_Line_Click" localSheetId="3">'Activity Matrix stat reqs.'!scat_No_Line_Click</definedName>
    <definedName name="scat_No_Line_Click" localSheetId="12">'Strategic Options'!scat_No_Line_Click</definedName>
    <definedName name="scat_No_Line_Click">[2]!scat_No_Line_Click</definedName>
    <definedName name="scat_Quadratic_Click" localSheetId="4">'Activity Matrix DHS'!scat_Quadratic_Click</definedName>
    <definedName name="scat_Quadratic_Click" localSheetId="2">'Activity Matrix Score Tracking'!scat_Quadratic_Click</definedName>
    <definedName name="scat_Quadratic_Click" localSheetId="3">'Activity Matrix stat reqs.'!scat_Quadratic_Click</definedName>
    <definedName name="scat_Quadratic_Click" localSheetId="12">'Strategic Options'!scat_Quadratic_Click</definedName>
    <definedName name="scat_Quadratic_Click">[2]!scat_Quadratic_Click</definedName>
    <definedName name="scat_Save_Defaults" localSheetId="4">'Activity Matrix DHS'!scat_Save_Defaults</definedName>
    <definedName name="scat_Save_Defaults" localSheetId="2">'Activity Matrix Score Tracking'!scat_Save_Defaults</definedName>
    <definedName name="scat_Save_Defaults" localSheetId="3">'Activity Matrix stat reqs.'!scat_Save_Defaults</definedName>
    <definedName name="scat_Save_Defaults" localSheetId="12">'Strategic Options'!scat_Save_Defaults</definedName>
    <definedName name="scat_Save_Defaults">[2]!scat_Save_Defaults</definedName>
    <definedName name="scatButton_Click" localSheetId="4">'Activity Matrix DHS'!scatButton_Click</definedName>
    <definedName name="scatButton_Click" localSheetId="2">'Activity Matrix Score Tracking'!scatButton_Click</definedName>
    <definedName name="scatButton_Click" localSheetId="3">'Activity Matrix stat reqs.'!scatButton_Click</definedName>
    <definedName name="scatButton_Click" localSheetId="12">'Strategic Options'!scatButton_Click</definedName>
    <definedName name="scatButton_Click">[2]!scatButton_Click</definedName>
    <definedName name="Small_Back_Click" localSheetId="4">'Activity Matrix DHS'!Small_Back_Click</definedName>
    <definedName name="Small_Back_Click" localSheetId="2">'Activity Matrix Score Tracking'!Small_Back_Click</definedName>
    <definedName name="Small_Back_Click" localSheetId="3">'Activity Matrix stat reqs.'!Small_Back_Click</definedName>
    <definedName name="Small_Back_Click" localSheetId="12">'Strategic Options'!Small_Back_Click</definedName>
    <definedName name="Small_Back_Click">[2]!Small_Back_Click</definedName>
    <definedName name="Small_Back_Click_" localSheetId="4">'Activity Matrix DHS'!Small_Back_Click_</definedName>
    <definedName name="Small_Back_Click_" localSheetId="2">'Activity Matrix Score Tracking'!Small_Back_Click_</definedName>
    <definedName name="Small_Back_Click_" localSheetId="3">'Activity Matrix stat reqs.'!Small_Back_Click_</definedName>
    <definedName name="Small_Back_Click_" localSheetId="12">'Strategic Options'!Small_Back_Click_</definedName>
    <definedName name="Small_Back_Click_">[2]!Small_Back_Click_</definedName>
    <definedName name="StartValue">0.475</definedName>
    <definedName name="statButton_Click" localSheetId="4">'Activity Matrix DHS'!statButton_Click</definedName>
    <definedName name="statButton_Click" localSheetId="2">'Activity Matrix Score Tracking'!statButton_Click</definedName>
    <definedName name="statButton_Click" localSheetId="3">'Activity Matrix stat reqs.'!statButton_Click</definedName>
    <definedName name="statButton_Click" localSheetId="12">'Strategic Options'!statButton_Click</definedName>
    <definedName name="statButton_Click">[2]!statButton_Click</definedName>
    <definedName name="StepValue">0.001</definedName>
    <definedName name="totalSource">OFFSET('[4]Rough data'!$G$3,0,0,COUNTA('[4]Rough data'!$G$1:$G$65536),1)</definedName>
    <definedName name="tTestBaseCell" localSheetId="4">#REF!</definedName>
    <definedName name="tTestBaseCell" localSheetId="2">#REF!</definedName>
    <definedName name="tTestBaseCell" localSheetId="3">#REF!</definedName>
    <definedName name="tTestBaseCell" localSheetId="9">#REF!</definedName>
    <definedName name="tTestBaseCell" localSheetId="12">#REF!</definedName>
    <definedName name="tTestBaseCell" localSheetId="0">#REF!</definedName>
    <definedName name="tTestBaseCell">#REF!</definedName>
    <definedName name="Width">4</definedName>
    <definedName name="xLabelSource" localSheetId="4">OFFSET(#REF!,0,0,COUNTA(#REF!),1)</definedName>
    <definedName name="xLabelSource" localSheetId="2">OFFSET(#REF!,0,0,COUNTA(#REF!),1)</definedName>
    <definedName name="xLabelSource" localSheetId="3">OFFSET(#REF!,0,0,COUNTA(#REF!),1)</definedName>
    <definedName name="xLabelSource" localSheetId="9">OFFSET(#REF!,0,0,COUNTA(#REF!),1)</definedName>
    <definedName name="xLabelSource" localSheetId="12">OFFSET(#REF!,0,0,COUNTA(#REF!),1)</definedName>
    <definedName name="xLabelSource" localSheetId="0">OFFSET(#REF!,0,0,COUNTA(#REF!),1)</definedName>
    <definedName name="xLabelSource">OFFSET(#REF!,0,0,COUNTA(#REF!),1)</definedName>
    <definedName name="xlrng" localSheetId="4">#REF!</definedName>
    <definedName name="xlrng" localSheetId="2">#REF!</definedName>
    <definedName name="xlrng" localSheetId="3">#REF!</definedName>
    <definedName name="xlrng" localSheetId="9">#REF!</definedName>
    <definedName name="xlrng" localSheetId="12">#REF!</definedName>
    <definedName name="xlrng" localSheetId="0">#REF!</definedName>
    <definedName name="xlrng">#REF!</definedName>
    <definedName name="xSource">OFFSET('[3]Rough data'!$A$1,0,0,MATCH(1E+306,'[3]Rough data'!$B$1:$B$65536,1),1)</definedName>
  </definedNames>
  <calcPr calcId="144525"/>
</workbook>
</file>

<file path=xl/calcChain.xml><?xml version="1.0" encoding="utf-8"?>
<calcChain xmlns="http://schemas.openxmlformats.org/spreadsheetml/2006/main">
  <c r="C13" i="35" l="1"/>
  <c r="O20" i="15" l="1"/>
  <c r="P20" i="15"/>
  <c r="O15" i="15"/>
  <c r="J15" i="12"/>
  <c r="F13" i="12"/>
  <c r="F12" i="12"/>
  <c r="F11" i="12"/>
  <c r="D6" i="12"/>
  <c r="I14" i="12" s="1"/>
  <c r="I10" i="12" l="1"/>
  <c r="I17" i="12" s="1"/>
  <c r="F14" i="12"/>
  <c r="F15" i="12" s="1"/>
  <c r="F17" i="12" s="1"/>
  <c r="O36" i="15"/>
  <c r="O39" i="15" s="1"/>
  <c r="BA54" i="10"/>
  <c r="AF50" i="10"/>
  <c r="AC50" i="10"/>
  <c r="Z50" i="10"/>
  <c r="AX46" i="10"/>
  <c r="AU46" i="10"/>
  <c r="AR46" i="10"/>
  <c r="AO46" i="10"/>
  <c r="AL46" i="10"/>
  <c r="AI46" i="10"/>
  <c r="AF46" i="10"/>
  <c r="AC46" i="10"/>
  <c r="Z46" i="10"/>
  <c r="W46" i="10"/>
  <c r="N46" i="10"/>
  <c r="K46" i="10"/>
  <c r="H46" i="10"/>
  <c r="E46" i="10"/>
  <c r="B46" i="10"/>
  <c r="BA45" i="10"/>
  <c r="BA44" i="10"/>
  <c r="BA43" i="10"/>
  <c r="BA42" i="10"/>
  <c r="T41" i="10"/>
  <c r="T46" i="10" s="1"/>
  <c r="Q41" i="10"/>
  <c r="BA40" i="10"/>
  <c r="BA39" i="10"/>
  <c r="BA38" i="10"/>
  <c r="AX35" i="10"/>
  <c r="AF35" i="10"/>
  <c r="AC35" i="10"/>
  <c r="Z35" i="10"/>
  <c r="W35" i="10"/>
  <c r="T35" i="10"/>
  <c r="Q35" i="10"/>
  <c r="N35" i="10"/>
  <c r="K35" i="10"/>
  <c r="H35" i="10"/>
  <c r="E35" i="10"/>
  <c r="B35" i="10"/>
  <c r="BA34" i="10"/>
  <c r="AI33" i="10"/>
  <c r="AI35" i="10" s="1"/>
  <c r="BA32" i="10"/>
  <c r="BA31" i="10"/>
  <c r="BA30" i="10"/>
  <c r="AU29" i="10"/>
  <c r="AU35" i="10" s="1"/>
  <c r="AR29" i="10"/>
  <c r="AR35" i="10" s="1"/>
  <c r="AR53" i="10" s="1"/>
  <c r="AO29" i="10"/>
  <c r="AO35" i="10" s="1"/>
  <c r="AL29" i="10"/>
  <c r="BA26" i="10"/>
  <c r="BA25" i="10"/>
  <c r="AY19" i="10"/>
  <c r="AX19" i="10"/>
  <c r="AV19" i="10"/>
  <c r="AU19" i="10"/>
  <c r="AS19" i="10"/>
  <c r="AP19" i="10"/>
  <c r="AM19" i="10"/>
  <c r="AJ19" i="10"/>
  <c r="AG19" i="10"/>
  <c r="AD19" i="10"/>
  <c r="AA19" i="10"/>
  <c r="X19" i="10"/>
  <c r="U19" i="10"/>
  <c r="R19" i="10"/>
  <c r="O19" i="10"/>
  <c r="L19" i="10"/>
  <c r="I19" i="10"/>
  <c r="AR18" i="10"/>
  <c r="BA18" i="10" s="1"/>
  <c r="AI16" i="10"/>
  <c r="AF16" i="10"/>
  <c r="AC16" i="10"/>
  <c r="Z16" i="10"/>
  <c r="T16" i="10"/>
  <c r="Q16" i="10"/>
  <c r="N16" i="10"/>
  <c r="K16" i="10"/>
  <c r="H16" i="10"/>
  <c r="E16" i="10"/>
  <c r="AR14" i="10"/>
  <c r="AO14" i="10"/>
  <c r="AL14" i="10"/>
  <c r="AI14" i="10"/>
  <c r="AF14" i="10"/>
  <c r="AC14" i="10"/>
  <c r="Z14" i="10"/>
  <c r="T14" i="10"/>
  <c r="Q14" i="10"/>
  <c r="N14" i="10"/>
  <c r="K14" i="10"/>
  <c r="H14" i="10"/>
  <c r="E14" i="10"/>
  <c r="B14" i="10"/>
  <c r="Z12" i="10"/>
  <c r="T12" i="10"/>
  <c r="Q12" i="10"/>
  <c r="N12" i="10"/>
  <c r="AL10" i="10"/>
  <c r="AI10" i="10"/>
  <c r="AF10" i="10"/>
  <c r="AC10" i="10"/>
  <c r="Z10" i="10"/>
  <c r="W10" i="10"/>
  <c r="T10" i="10"/>
  <c r="Q10" i="10"/>
  <c r="N10" i="10"/>
  <c r="H10" i="10"/>
  <c r="AR8" i="10"/>
  <c r="AO8" i="10"/>
  <c r="AO19" i="10" s="1"/>
  <c r="AL8" i="10"/>
  <c r="AL19" i="10" s="1"/>
  <c r="AI8" i="10"/>
  <c r="AF8" i="10"/>
  <c r="AC8" i="10"/>
  <c r="Z8" i="10"/>
  <c r="W8" i="10"/>
  <c r="W19" i="10" s="1"/>
  <c r="T8" i="10"/>
  <c r="Q8" i="10"/>
  <c r="N8" i="10"/>
  <c r="K8" i="10"/>
  <c r="H8" i="10"/>
  <c r="E8" i="10"/>
  <c r="B8" i="10"/>
  <c r="K14" i="7"/>
  <c r="J14" i="7"/>
  <c r="I14" i="7"/>
  <c r="H14" i="7"/>
  <c r="G14" i="7"/>
  <c r="F14" i="7"/>
  <c r="E14" i="7"/>
  <c r="C14" i="7"/>
  <c r="B14" i="7"/>
  <c r="D17" i="7"/>
  <c r="B19" i="10" l="1"/>
  <c r="K19" i="10"/>
  <c r="AI19" i="10"/>
  <c r="BA41" i="10"/>
  <c r="BA46" i="10" s="1"/>
  <c r="K53" i="10"/>
  <c r="K56" i="10" s="1"/>
  <c r="BA14" i="10"/>
  <c r="E53" i="10"/>
  <c r="W53" i="10"/>
  <c r="BA50" i="10"/>
  <c r="AC19" i="10"/>
  <c r="H53" i="10"/>
  <c r="BA16" i="10"/>
  <c r="AX53" i="10"/>
  <c r="Q19" i="10"/>
  <c r="AU53" i="10"/>
  <c r="AI53" i="10"/>
  <c r="AI56" i="10" s="1"/>
  <c r="T53" i="10"/>
  <c r="AO53" i="10"/>
  <c r="AO56" i="10" s="1"/>
  <c r="Z53" i="10"/>
  <c r="W56" i="10"/>
  <c r="Z19" i="10"/>
  <c r="E19" i="10"/>
  <c r="BA10" i="10"/>
  <c r="BA8" i="10"/>
  <c r="T19" i="10"/>
  <c r="T56" i="10" s="1"/>
  <c r="AF19" i="10"/>
  <c r="AR19" i="10"/>
  <c r="AR56" i="10" s="1"/>
  <c r="N19" i="10"/>
  <c r="BA29" i="10"/>
  <c r="AL35" i="10"/>
  <c r="AL53" i="10" s="1"/>
  <c r="AL56" i="10" s="1"/>
  <c r="B53" i="10"/>
  <c r="B56" i="10" s="1"/>
  <c r="N53" i="10"/>
  <c r="AC53" i="10"/>
  <c r="AC56" i="10" s="1"/>
  <c r="H19" i="10"/>
  <c r="AF53" i="10"/>
  <c r="BA12" i="10"/>
  <c r="Q46" i="10"/>
  <c r="Q53" i="10" s="1"/>
  <c r="Q56" i="10" s="1"/>
  <c r="BA33" i="10"/>
  <c r="Z56" i="10" l="1"/>
  <c r="AF56" i="10"/>
  <c r="E56" i="10"/>
  <c r="BA35" i="10"/>
  <c r="BA53" i="10" s="1"/>
  <c r="H56" i="10"/>
  <c r="N56" i="10"/>
  <c r="BA19" i="10"/>
  <c r="BA56" i="10" l="1"/>
  <c r="K18" i="6"/>
  <c r="I17" i="6"/>
  <c r="G17" i="6"/>
  <c r="E17" i="6"/>
  <c r="D17" i="6"/>
  <c r="C17" i="6"/>
  <c r="K11" i="6"/>
  <c r="I11" i="6"/>
  <c r="I10" i="6"/>
  <c r="G10" i="6"/>
  <c r="E10" i="6"/>
  <c r="D10" i="6"/>
  <c r="C10" i="6"/>
  <c r="E11" i="6" l="1"/>
  <c r="I12" i="6" s="1"/>
  <c r="E18" i="6"/>
  <c r="I18" i="6"/>
  <c r="I19" i="6" l="1"/>
  <c r="B33" i="2"/>
  <c r="B34" i="2"/>
  <c r="B39" i="2"/>
  <c r="B38" i="2"/>
  <c r="B37" i="2"/>
  <c r="B36" i="2"/>
  <c r="B35" i="2"/>
  <c r="C26" i="2"/>
  <c r="B26" i="2"/>
</calcChain>
</file>

<file path=xl/comments1.xml><?xml version="1.0" encoding="utf-8"?>
<comments xmlns="http://schemas.openxmlformats.org/spreadsheetml/2006/main">
  <authors>
    <author>Brian Pool</author>
  </authors>
  <commentList>
    <comment ref="B2" authorId="0">
      <text>
        <r>
          <rPr>
            <b/>
            <sz val="9"/>
            <color indexed="81"/>
            <rFont val="Tahoma"/>
            <family val="2"/>
          </rPr>
          <t>Brian Pool:</t>
        </r>
        <r>
          <rPr>
            <sz val="9"/>
            <color indexed="81"/>
            <rFont val="Tahoma"/>
            <family val="2"/>
          </rPr>
          <t xml:space="preserve">
Facilitate consensus score on 8/28</t>
        </r>
      </text>
    </comment>
  </commentList>
</comments>
</file>

<file path=xl/comments2.xml><?xml version="1.0" encoding="utf-8"?>
<comments xmlns="http://schemas.openxmlformats.org/spreadsheetml/2006/main">
  <authors>
    <author>Brian Pool</author>
  </authors>
  <commentList>
    <comment ref="G6" authorId="0">
      <text>
        <r>
          <rPr>
            <b/>
            <sz val="9"/>
            <color indexed="81"/>
            <rFont val="Tahoma"/>
            <family val="2"/>
          </rPr>
          <t>Brian Pool:</t>
        </r>
        <r>
          <rPr>
            <sz val="9"/>
            <color indexed="81"/>
            <rFont val="Tahoma"/>
            <family val="2"/>
          </rPr>
          <t xml:space="preserve">
Hide initially, reveal if needed</t>
        </r>
      </text>
    </comment>
    <comment ref="B8" authorId="0">
      <text>
        <r>
          <rPr>
            <b/>
            <sz val="9"/>
            <color indexed="81"/>
            <rFont val="Tahoma"/>
            <family val="2"/>
          </rPr>
          <t>Brian Pool:</t>
        </r>
        <r>
          <rPr>
            <sz val="9"/>
            <color indexed="81"/>
            <rFont val="Tahoma"/>
            <family val="2"/>
          </rPr>
          <t xml:space="preserve">
Facilitate consensus score on 8/10</t>
        </r>
      </text>
    </comment>
    <comment ref="D8" authorId="0">
      <text>
        <r>
          <rPr>
            <b/>
            <sz val="9"/>
            <color indexed="81"/>
            <rFont val="Tahoma"/>
            <family val="2"/>
          </rPr>
          <t>Brian Pool:</t>
        </r>
        <r>
          <rPr>
            <sz val="9"/>
            <color indexed="81"/>
            <rFont val="Tahoma"/>
            <family val="2"/>
          </rPr>
          <t xml:space="preserve">
Facilitate NA (Not Available), M Medium and H High level of functiionality in 2018</t>
        </r>
      </text>
    </comment>
  </commentList>
</comments>
</file>

<file path=xl/comments3.xml><?xml version="1.0" encoding="utf-8"?>
<comments xmlns="http://schemas.openxmlformats.org/spreadsheetml/2006/main">
  <authors>
    <author>Esquibel, Twyla</author>
  </authors>
  <commentList>
    <comment ref="B6" authorId="0">
      <text>
        <r>
          <rPr>
            <b/>
            <sz val="9"/>
            <color indexed="81"/>
            <rFont val="Tahoma"/>
            <family val="2"/>
          </rPr>
          <t>Esquibel, Twyla:</t>
        </r>
        <r>
          <rPr>
            <sz val="9"/>
            <color indexed="81"/>
            <rFont val="Tahoma"/>
            <family val="2"/>
          </rPr>
          <t xml:space="preserve">
Used document CIC1 Budget 5 26 06</t>
        </r>
      </text>
    </comment>
    <comment ref="E6" authorId="0">
      <text>
        <r>
          <rPr>
            <b/>
            <sz val="9"/>
            <color indexed="81"/>
            <rFont val="Tahoma"/>
            <family val="2"/>
          </rPr>
          <t>Esquibel, Twyla:</t>
        </r>
        <r>
          <rPr>
            <sz val="9"/>
            <color indexed="81"/>
            <rFont val="Tahoma"/>
            <family val="2"/>
          </rPr>
          <t xml:space="preserve">
Used document CIC1 Budget 5 26 06</t>
        </r>
      </text>
    </comment>
    <comment ref="H6" authorId="0">
      <text>
        <r>
          <rPr>
            <b/>
            <sz val="9"/>
            <color indexed="81"/>
            <rFont val="Tahoma"/>
            <family val="2"/>
          </rPr>
          <t>Esquibel, Twyla:</t>
        </r>
        <r>
          <rPr>
            <sz val="9"/>
            <color indexed="81"/>
            <rFont val="Tahoma"/>
            <family val="2"/>
          </rPr>
          <t xml:space="preserve">
Used document CIC1 Budget 5 26 06</t>
        </r>
      </text>
    </comment>
    <comment ref="K6" authorId="0">
      <text>
        <r>
          <rPr>
            <b/>
            <sz val="9"/>
            <color indexed="81"/>
            <rFont val="Tahoma"/>
            <family val="2"/>
          </rPr>
          <t>Esquibel, Twyla:</t>
        </r>
        <r>
          <rPr>
            <sz val="9"/>
            <color indexed="81"/>
            <rFont val="Tahoma"/>
            <family val="2"/>
          </rPr>
          <t xml:space="preserve">
Used document CIC1 Budget 5 26 06</t>
        </r>
      </text>
    </comment>
    <comment ref="N6" authorId="0">
      <text>
        <r>
          <rPr>
            <b/>
            <sz val="9"/>
            <color indexed="81"/>
            <rFont val="Tahoma"/>
            <family val="2"/>
          </rPr>
          <t>Esquibel, Twyla:</t>
        </r>
        <r>
          <rPr>
            <sz val="9"/>
            <color indexed="81"/>
            <rFont val="Tahoma"/>
            <family val="2"/>
          </rPr>
          <t xml:space="preserve">
Used document FY08 Budget_CIC1</t>
        </r>
      </text>
    </comment>
    <comment ref="Q6" authorId="0">
      <text>
        <r>
          <rPr>
            <b/>
            <sz val="9"/>
            <color indexed="81"/>
            <rFont val="Tahoma"/>
            <family val="2"/>
          </rPr>
          <t>Esquibel, Twyla:</t>
        </r>
        <r>
          <rPr>
            <sz val="9"/>
            <color indexed="81"/>
            <rFont val="Tahoma"/>
            <family val="2"/>
          </rPr>
          <t xml:space="preserve">
Used document FINAL APPROVED CIC BUDGET FY 09</t>
        </r>
      </text>
    </comment>
    <comment ref="T6" authorId="0">
      <text>
        <r>
          <rPr>
            <b/>
            <sz val="9"/>
            <color indexed="81"/>
            <rFont val="Tahoma"/>
            <family val="2"/>
          </rPr>
          <t>Esquibel, Twyla:</t>
        </r>
        <r>
          <rPr>
            <sz val="9"/>
            <color indexed="81"/>
            <rFont val="Tahoma"/>
            <family val="2"/>
          </rPr>
          <t xml:space="preserve">
Used document FIANL_FY 10 Budget File_CIC1 070709</t>
        </r>
      </text>
    </comment>
    <comment ref="W6" authorId="0">
      <text>
        <r>
          <rPr>
            <b/>
            <sz val="9"/>
            <color indexed="81"/>
            <rFont val="Tahoma"/>
            <family val="2"/>
          </rPr>
          <t>Esquibel, Twyla:</t>
        </r>
        <r>
          <rPr>
            <sz val="9"/>
            <color indexed="81"/>
            <rFont val="Tahoma"/>
            <family val="2"/>
          </rPr>
          <t xml:space="preserve">
Used third draftL_FY11 Budget File_CICFINALBUDGET92210</t>
        </r>
      </text>
    </comment>
    <comment ref="Z6" authorId="0">
      <text>
        <r>
          <rPr>
            <b/>
            <sz val="9"/>
            <color indexed="81"/>
            <rFont val="Tahoma"/>
            <family val="2"/>
          </rPr>
          <t>Esquibel, Twyla:</t>
        </r>
        <r>
          <rPr>
            <sz val="9"/>
            <color indexed="81"/>
            <rFont val="Tahoma"/>
            <family val="2"/>
          </rPr>
          <t xml:space="preserve">
Used J:\TwylaEsquibel\BUDGET STUFF\FY 11-12\FINAL BUDGET\FINAL_FY 12 Budget File_CIC
</t>
        </r>
      </text>
    </comment>
    <comment ref="AC6" authorId="0">
      <text>
        <r>
          <rPr>
            <b/>
            <sz val="9"/>
            <color indexed="81"/>
            <rFont val="Tahoma"/>
            <family val="2"/>
          </rPr>
          <t>Esquibel, Twyla:</t>
        </r>
        <r>
          <rPr>
            <sz val="9"/>
            <color indexed="81"/>
            <rFont val="Tahoma"/>
            <family val="2"/>
          </rPr>
          <t xml:space="preserve">
used document:
FINAL-Copy of FY13 Budget File_CIC1-first draft V2 </t>
        </r>
      </text>
    </comment>
    <comment ref="AF6" authorId="0">
      <text>
        <r>
          <rPr>
            <b/>
            <sz val="9"/>
            <color indexed="81"/>
            <rFont val="Tahoma"/>
            <family val="2"/>
          </rPr>
          <t>Esquibel, Twyla:</t>
        </r>
        <r>
          <rPr>
            <sz val="9"/>
            <color indexed="81"/>
            <rFont val="Tahoma"/>
            <family val="2"/>
          </rPr>
          <t xml:space="preserve">
Used:Final FY 14 Budget File CIC w_salaries</t>
        </r>
      </text>
    </comment>
    <comment ref="AI6" authorId="0">
      <text>
        <r>
          <rPr>
            <b/>
            <sz val="9"/>
            <color indexed="81"/>
            <rFont val="Tahoma"/>
            <family val="2"/>
          </rPr>
          <t>Esquibel, Twyla:</t>
        </r>
        <r>
          <rPr>
            <sz val="9"/>
            <color indexed="81"/>
            <rFont val="Tahoma"/>
            <family val="2"/>
          </rPr>
          <t xml:space="preserve">
Used document: 
J:\TwylaEsquibel\BUDGET STUFF\FY 14-15\FINAL &amp; CIC1 Salaries_Benefits 041514</t>
        </r>
      </text>
    </comment>
    <comment ref="AL6" authorId="0">
      <text>
        <r>
          <rPr>
            <b/>
            <sz val="9"/>
            <color indexed="81"/>
            <rFont val="Tahoma"/>
            <family val="2"/>
          </rPr>
          <t>Esquibel, Twyla:</t>
        </r>
        <r>
          <rPr>
            <sz val="9"/>
            <color indexed="81"/>
            <rFont val="Tahoma"/>
            <family val="2"/>
          </rPr>
          <t xml:space="preserve">
Used doc: J:\TwylaEsquibel\BUDGET STUFF\FY 15-16\CIC Staffing Pattern_ 4 22 15</t>
        </r>
      </text>
    </comment>
    <comment ref="AO6" authorId="0">
      <text>
        <r>
          <rPr>
            <b/>
            <sz val="9"/>
            <color indexed="81"/>
            <rFont val="Tahoma"/>
            <family val="2"/>
          </rPr>
          <t>Esquibel, Twyla:</t>
        </r>
        <r>
          <rPr>
            <sz val="9"/>
            <color indexed="81"/>
            <rFont val="Tahoma"/>
            <family val="2"/>
          </rPr>
          <t xml:space="preserve">
used doc" J:\TwylaEsquibel\BUDGET STUFF\FY 16-17\FINAL FY 2017 CIC Budget &amp; Draft FY 17 CIC Staffing Pattern_4 25 16</t>
        </r>
      </text>
    </comment>
    <comment ref="AR6" authorId="0">
      <text>
        <r>
          <rPr>
            <b/>
            <sz val="9"/>
            <color indexed="81"/>
            <rFont val="Tahoma"/>
            <family val="2"/>
          </rPr>
          <t>Esquibel, Twyla:</t>
        </r>
        <r>
          <rPr>
            <sz val="9"/>
            <color indexed="81"/>
            <rFont val="Tahoma"/>
            <family val="2"/>
          </rPr>
          <t xml:space="preserve">
used document: CIC Budget to Actuals FY18_05 11 17</t>
        </r>
      </text>
    </comment>
    <comment ref="N10" authorId="0">
      <text>
        <r>
          <rPr>
            <b/>
            <sz val="9"/>
            <color indexed="81"/>
            <rFont val="Tahoma"/>
            <family val="2"/>
          </rPr>
          <t>Esquibel, Twyla:</t>
        </r>
        <r>
          <rPr>
            <sz val="9"/>
            <color indexed="81"/>
            <rFont val="Tahoma"/>
            <family val="2"/>
          </rPr>
          <t xml:space="preserve">
includes supplemental memo 7 18 2007</t>
        </r>
      </text>
    </comment>
    <comment ref="AF25" authorId="0">
      <text>
        <r>
          <rPr>
            <b/>
            <sz val="9"/>
            <color indexed="81"/>
            <rFont val="Tahoma"/>
            <family val="2"/>
          </rPr>
          <t>Esquibel, Twyla:</t>
        </r>
        <r>
          <rPr>
            <sz val="9"/>
            <color indexed="81"/>
            <rFont val="Tahoma"/>
            <family val="2"/>
          </rPr>
          <t xml:space="preserve">
DOC</t>
        </r>
      </text>
    </comment>
    <comment ref="AI25" authorId="0">
      <text>
        <r>
          <rPr>
            <b/>
            <sz val="9"/>
            <color indexed="81"/>
            <rFont val="Tahoma"/>
            <family val="2"/>
          </rPr>
          <t>Esquibel, Twyla:</t>
        </r>
        <r>
          <rPr>
            <sz val="9"/>
            <color indexed="81"/>
            <rFont val="Tahoma"/>
            <family val="2"/>
          </rPr>
          <t xml:space="preserve">
DOC</t>
        </r>
      </text>
    </comment>
    <comment ref="AL25" authorId="0">
      <text>
        <r>
          <rPr>
            <b/>
            <sz val="9"/>
            <color indexed="81"/>
            <rFont val="Tahoma"/>
            <family val="2"/>
          </rPr>
          <t>Esquibel, Twyla:</t>
        </r>
        <r>
          <rPr>
            <sz val="9"/>
            <color indexed="81"/>
            <rFont val="Tahoma"/>
            <family val="2"/>
          </rPr>
          <t xml:space="preserve">
DOC</t>
        </r>
      </text>
    </comment>
    <comment ref="AO25" authorId="0">
      <text>
        <r>
          <rPr>
            <b/>
            <sz val="9"/>
            <color indexed="81"/>
            <rFont val="Tahoma"/>
            <family val="2"/>
          </rPr>
          <t>Esquibel, Twyla:</t>
        </r>
        <r>
          <rPr>
            <sz val="9"/>
            <color indexed="81"/>
            <rFont val="Tahoma"/>
            <family val="2"/>
          </rPr>
          <t xml:space="preserve">
DOC</t>
        </r>
      </text>
    </comment>
    <comment ref="AR25" authorId="0">
      <text>
        <r>
          <rPr>
            <b/>
            <sz val="9"/>
            <color indexed="81"/>
            <rFont val="Tahoma"/>
            <family val="2"/>
          </rPr>
          <t>Esquibel, Twyla:</t>
        </r>
        <r>
          <rPr>
            <sz val="9"/>
            <color indexed="81"/>
            <rFont val="Tahoma"/>
            <family val="2"/>
          </rPr>
          <t xml:space="preserve">
DOC</t>
        </r>
      </text>
    </comment>
    <comment ref="AU25" authorId="0">
      <text>
        <r>
          <rPr>
            <b/>
            <sz val="9"/>
            <color indexed="81"/>
            <rFont val="Tahoma"/>
            <family val="2"/>
          </rPr>
          <t>Esquibel, Twyla:</t>
        </r>
        <r>
          <rPr>
            <sz val="9"/>
            <color indexed="81"/>
            <rFont val="Tahoma"/>
            <family val="2"/>
          </rPr>
          <t xml:space="preserve">
DOC</t>
        </r>
      </text>
    </comment>
    <comment ref="AX25" authorId="0">
      <text>
        <r>
          <rPr>
            <b/>
            <sz val="9"/>
            <color indexed="81"/>
            <rFont val="Tahoma"/>
            <family val="2"/>
          </rPr>
          <t>Esquibel, Twyla:</t>
        </r>
        <r>
          <rPr>
            <sz val="9"/>
            <color indexed="81"/>
            <rFont val="Tahoma"/>
            <family val="2"/>
          </rPr>
          <t xml:space="preserve">
DOC</t>
        </r>
      </text>
    </comment>
    <comment ref="AO26" authorId="0">
      <text>
        <r>
          <rPr>
            <b/>
            <sz val="9"/>
            <color indexed="81"/>
            <rFont val="Tahoma"/>
            <family val="2"/>
          </rPr>
          <t>Esquibel, Twyla:</t>
        </r>
        <r>
          <rPr>
            <sz val="9"/>
            <color indexed="81"/>
            <rFont val="Tahoma"/>
            <family val="2"/>
          </rPr>
          <t xml:space="preserve">
FOSTER Grant</t>
        </r>
      </text>
    </comment>
    <comment ref="AR26" authorId="0">
      <text>
        <r>
          <rPr>
            <b/>
            <sz val="9"/>
            <color indexed="81"/>
            <rFont val="Tahoma"/>
            <family val="2"/>
          </rPr>
          <t>Esquibel, Twyla:</t>
        </r>
        <r>
          <rPr>
            <sz val="9"/>
            <color indexed="81"/>
            <rFont val="Tahoma"/>
            <family val="2"/>
          </rPr>
          <t xml:space="preserve">
FOSTER Grant</t>
        </r>
      </text>
    </comment>
    <comment ref="AL29" authorId="0">
      <text>
        <r>
          <rPr>
            <b/>
            <sz val="9"/>
            <color indexed="81"/>
            <rFont val="Tahoma"/>
            <family val="2"/>
          </rPr>
          <t>Esquibel, Twyla:</t>
        </r>
        <r>
          <rPr>
            <sz val="9"/>
            <color indexed="81"/>
            <rFont val="Tahoma"/>
            <family val="2"/>
          </rPr>
          <t xml:space="preserve">
ETPL (CDLE)
</t>
        </r>
      </text>
    </comment>
    <comment ref="AO29" authorId="0">
      <text>
        <r>
          <rPr>
            <b/>
            <sz val="9"/>
            <color indexed="81"/>
            <rFont val="Tahoma"/>
            <family val="2"/>
          </rPr>
          <t>Esquibel, Twyla:</t>
        </r>
        <r>
          <rPr>
            <sz val="9"/>
            <color indexed="81"/>
            <rFont val="Tahoma"/>
            <family val="2"/>
          </rPr>
          <t xml:space="preserve">
ETPL (CDLE)
</t>
        </r>
      </text>
    </comment>
    <comment ref="AR29" authorId="0">
      <text>
        <r>
          <rPr>
            <b/>
            <sz val="9"/>
            <color indexed="81"/>
            <rFont val="Tahoma"/>
            <family val="2"/>
          </rPr>
          <t>Esquibel, Twyla:</t>
        </r>
        <r>
          <rPr>
            <sz val="9"/>
            <color indexed="81"/>
            <rFont val="Tahoma"/>
            <family val="2"/>
          </rPr>
          <t xml:space="preserve">
ETPL (CDLE)</t>
        </r>
      </text>
    </comment>
    <comment ref="AU29" authorId="0">
      <text>
        <r>
          <rPr>
            <b/>
            <sz val="9"/>
            <color indexed="81"/>
            <rFont val="Tahoma"/>
            <family val="2"/>
          </rPr>
          <t>Esquibel, Twyla:</t>
        </r>
        <r>
          <rPr>
            <sz val="9"/>
            <color indexed="81"/>
            <rFont val="Tahoma"/>
            <family val="2"/>
          </rPr>
          <t xml:space="preserve">
ETPL (CDLE)</t>
        </r>
      </text>
    </comment>
    <comment ref="AL30" authorId="0">
      <text>
        <r>
          <rPr>
            <b/>
            <sz val="9"/>
            <color indexed="81"/>
            <rFont val="Tahoma"/>
            <family val="2"/>
          </rPr>
          <t>Esquibel, Twyla:</t>
        </r>
        <r>
          <rPr>
            <sz val="9"/>
            <color indexed="81"/>
            <rFont val="Tahoma"/>
            <family val="2"/>
          </rPr>
          <t xml:space="preserve">
1274 </t>
        </r>
      </text>
    </comment>
    <comment ref="AO30" authorId="0">
      <text>
        <r>
          <rPr>
            <b/>
            <sz val="9"/>
            <color indexed="81"/>
            <rFont val="Tahoma"/>
            <family val="2"/>
          </rPr>
          <t>Esquibel, Twyla:</t>
        </r>
        <r>
          <rPr>
            <sz val="9"/>
            <color indexed="81"/>
            <rFont val="Tahoma"/>
            <family val="2"/>
          </rPr>
          <t xml:space="preserve">
Career Pathways</t>
        </r>
      </text>
    </comment>
    <comment ref="AC31" authorId="0">
      <text>
        <r>
          <rPr>
            <b/>
            <sz val="9"/>
            <color indexed="81"/>
            <rFont val="Tahoma"/>
            <family val="2"/>
          </rPr>
          <t>Esquibel, Twyla:</t>
        </r>
        <r>
          <rPr>
            <sz val="9"/>
            <color indexed="81"/>
            <rFont val="Tahoma"/>
            <family val="2"/>
          </rPr>
          <t xml:space="preserve">
JAG for OYF</t>
        </r>
      </text>
    </comment>
    <comment ref="AF32" authorId="0">
      <text>
        <r>
          <rPr>
            <b/>
            <sz val="9"/>
            <color indexed="81"/>
            <rFont val="Tahoma"/>
            <family val="2"/>
          </rPr>
          <t>Esquibel, Twyla:</t>
        </r>
        <r>
          <rPr>
            <sz val="9"/>
            <color indexed="81"/>
            <rFont val="Tahoma"/>
            <family val="2"/>
          </rPr>
          <t xml:space="preserve">
USED DOCUMENT:CIC Budget PCC CCCS and Kuder Budget.xlsx
CHEO Grant (PCC) Health development phase</t>
        </r>
      </text>
    </comment>
    <comment ref="AI32" authorId="0">
      <text>
        <r>
          <rPr>
            <b/>
            <sz val="9"/>
            <color indexed="81"/>
            <rFont val="Tahoma"/>
            <family val="2"/>
          </rPr>
          <t>Esquibel, Twyla:</t>
        </r>
        <r>
          <rPr>
            <sz val="9"/>
            <color indexed="81"/>
            <rFont val="Tahoma"/>
            <family val="2"/>
          </rPr>
          <t xml:space="preserve">
CHEO Grant (PCC) Health </t>
        </r>
      </text>
    </comment>
    <comment ref="AL32" authorId="0">
      <text>
        <r>
          <rPr>
            <b/>
            <sz val="9"/>
            <color indexed="81"/>
            <rFont val="Tahoma"/>
            <family val="2"/>
          </rPr>
          <t>Esquibel, Twyla:</t>
        </r>
        <r>
          <rPr>
            <sz val="9"/>
            <color indexed="81"/>
            <rFont val="Tahoma"/>
            <family val="2"/>
          </rPr>
          <t xml:space="preserve">
Heath Hub</t>
        </r>
      </text>
    </comment>
    <comment ref="AF33" authorId="0">
      <text>
        <r>
          <rPr>
            <b/>
            <sz val="9"/>
            <color indexed="81"/>
            <rFont val="Tahoma"/>
            <family val="2"/>
          </rPr>
          <t>Esquibel, Twyla:</t>
        </r>
        <r>
          <rPr>
            <sz val="9"/>
            <color indexed="81"/>
            <rFont val="Tahoma"/>
            <family val="2"/>
          </rPr>
          <t xml:space="preserve">
CHEO Grant (CCCS) Energy development phase</t>
        </r>
      </text>
    </comment>
    <comment ref="AI33" authorId="0">
      <text>
        <r>
          <rPr>
            <b/>
            <sz val="9"/>
            <color indexed="81"/>
            <rFont val="Tahoma"/>
            <family val="2"/>
          </rPr>
          <t>Esquibel, Twyla:</t>
        </r>
        <r>
          <rPr>
            <sz val="9"/>
            <color indexed="81"/>
            <rFont val="Tahoma"/>
            <family val="2"/>
          </rPr>
          <t xml:space="preserve">
CHEO Grant (CCCS) Energy. -$16,093 Amount NOT reimbursed by CCCS for FY2015 paid by CIC</t>
        </r>
      </text>
    </comment>
    <comment ref="AL33" authorId="0">
      <text>
        <r>
          <rPr>
            <b/>
            <sz val="9"/>
            <color indexed="81"/>
            <rFont val="Tahoma"/>
            <family val="2"/>
          </rPr>
          <t>Esquibel, Twyla:</t>
        </r>
        <r>
          <rPr>
            <sz val="9"/>
            <color indexed="81"/>
            <rFont val="Tahoma"/>
            <family val="2"/>
          </rPr>
          <t xml:space="preserve">
CHEO Grant (CCCS) Energy </t>
        </r>
      </text>
    </comment>
    <comment ref="AI34" authorId="0">
      <text>
        <r>
          <rPr>
            <b/>
            <sz val="9"/>
            <color indexed="81"/>
            <rFont val="Tahoma"/>
            <family val="2"/>
          </rPr>
          <t>Esquibel, Twyla:</t>
        </r>
        <r>
          <rPr>
            <sz val="9"/>
            <color indexed="81"/>
            <rFont val="Tahoma"/>
            <family val="2"/>
          </rPr>
          <t xml:space="preserve">
CAT money from DHE? was this invoice paid?</t>
        </r>
      </text>
    </comment>
    <comment ref="K38" authorId="0">
      <text>
        <r>
          <rPr>
            <b/>
            <sz val="9"/>
            <color indexed="81"/>
            <rFont val="Tahoma"/>
            <family val="2"/>
          </rPr>
          <t>Esquibel, Twyla:</t>
        </r>
        <r>
          <rPr>
            <sz val="9"/>
            <color indexed="81"/>
            <rFont val="Tahoma"/>
            <family val="2"/>
          </rPr>
          <t xml:space="preserve">
Daniel's Fund Book Scholarship?</t>
        </r>
      </text>
    </comment>
    <comment ref="N38" authorId="0">
      <text>
        <r>
          <rPr>
            <b/>
            <sz val="9"/>
            <color indexed="81"/>
            <rFont val="Tahoma"/>
            <family val="2"/>
          </rPr>
          <t>Esquibel, Twyla:</t>
        </r>
        <r>
          <rPr>
            <sz val="9"/>
            <color indexed="81"/>
            <rFont val="Tahoma"/>
            <family val="2"/>
          </rPr>
          <t xml:space="preserve">
Daniel's Fund Book Scholarship?</t>
        </r>
      </text>
    </comment>
    <comment ref="Q39" authorId="0">
      <text>
        <r>
          <rPr>
            <b/>
            <sz val="9"/>
            <color indexed="81"/>
            <rFont val="Tahoma"/>
            <family val="2"/>
          </rPr>
          <t>Esquibel, Twyla:</t>
        </r>
        <r>
          <rPr>
            <sz val="9"/>
            <color indexed="81"/>
            <rFont val="Tahoma"/>
            <family val="2"/>
          </rPr>
          <t xml:space="preserve">
El Pomar?</t>
        </r>
      </text>
    </comment>
    <comment ref="H40" authorId="0">
      <text>
        <r>
          <rPr>
            <b/>
            <sz val="9"/>
            <color indexed="81"/>
            <rFont val="Tahoma"/>
            <family val="2"/>
          </rPr>
          <t>Esquibel, Twyla:</t>
        </r>
        <r>
          <rPr>
            <sz val="9"/>
            <color indexed="81"/>
            <rFont val="Tahoma"/>
            <family val="2"/>
          </rPr>
          <t xml:space="preserve">
The Fund for Colorado's Future-Jenna Langer or Terry Rayburn?</t>
        </r>
      </text>
    </comment>
    <comment ref="Q41" authorId="0">
      <text>
        <r>
          <rPr>
            <b/>
            <sz val="9"/>
            <color indexed="81"/>
            <rFont val="Tahoma"/>
            <family val="2"/>
          </rPr>
          <t>Esquibel, Twyla:</t>
        </r>
        <r>
          <rPr>
            <sz val="9"/>
            <color indexed="81"/>
            <rFont val="Tahoma"/>
            <family val="2"/>
          </rPr>
          <t xml:space="preserve">
CCCS Counselor Training and materials 
</t>
        </r>
      </text>
    </comment>
    <comment ref="T41" authorId="0">
      <text>
        <r>
          <rPr>
            <b/>
            <sz val="9"/>
            <color indexed="81"/>
            <rFont val="Tahoma"/>
            <family val="2"/>
          </rPr>
          <t>Esquibel, Twyla:</t>
        </r>
        <r>
          <rPr>
            <sz val="9"/>
            <color indexed="81"/>
            <rFont val="Tahoma"/>
            <family val="2"/>
          </rPr>
          <t xml:space="preserve">
CCCS Counselor Training and materials 
</t>
        </r>
      </text>
    </comment>
    <comment ref="Q42" authorId="0">
      <text>
        <r>
          <rPr>
            <b/>
            <sz val="9"/>
            <color indexed="81"/>
            <rFont val="Tahoma"/>
            <family val="2"/>
          </rPr>
          <t>Esquibel, Twyla:</t>
        </r>
        <r>
          <rPr>
            <sz val="9"/>
            <color indexed="81"/>
            <rFont val="Tahoma"/>
            <family val="2"/>
          </rPr>
          <t xml:space="preserve">
Colorado Institute of Technology (CIT)
</t>
        </r>
      </text>
    </comment>
    <comment ref="B43" authorId="0">
      <text>
        <r>
          <rPr>
            <b/>
            <sz val="9"/>
            <color indexed="81"/>
            <rFont val="Tahoma"/>
            <family val="2"/>
          </rPr>
          <t>Esquibel, Twyla:</t>
        </r>
        <r>
          <rPr>
            <sz val="9"/>
            <color indexed="81"/>
            <rFont val="Tahoma"/>
            <family val="2"/>
          </rPr>
          <t xml:space="preserve">
?</t>
        </r>
      </text>
    </comment>
    <comment ref="E43" authorId="0">
      <text>
        <r>
          <rPr>
            <b/>
            <sz val="9"/>
            <color indexed="81"/>
            <rFont val="Tahoma"/>
            <family val="2"/>
          </rPr>
          <t>Esquibel, Twyla:</t>
        </r>
        <r>
          <rPr>
            <sz val="9"/>
            <color indexed="81"/>
            <rFont val="Tahoma"/>
            <family val="2"/>
          </rPr>
          <t xml:space="preserve">
?</t>
        </r>
      </text>
    </comment>
    <comment ref="H43" authorId="0">
      <text>
        <r>
          <rPr>
            <b/>
            <sz val="9"/>
            <color indexed="81"/>
            <rFont val="Tahoma"/>
            <family val="2"/>
          </rPr>
          <t>Esquibel, Twyla:</t>
        </r>
        <r>
          <rPr>
            <sz val="9"/>
            <color indexed="81"/>
            <rFont val="Tahoma"/>
            <family val="2"/>
          </rPr>
          <t xml:space="preserve">
?</t>
        </r>
      </text>
    </comment>
    <comment ref="K44" authorId="0">
      <text>
        <r>
          <rPr>
            <b/>
            <sz val="9"/>
            <color indexed="81"/>
            <rFont val="Tahoma"/>
            <family val="2"/>
          </rPr>
          <t>Esquibel, Twyla:</t>
        </r>
        <r>
          <rPr>
            <sz val="9"/>
            <color indexed="81"/>
            <rFont val="Tahoma"/>
            <family val="2"/>
          </rPr>
          <t xml:space="preserve">
Nelnet</t>
        </r>
      </text>
    </comment>
    <comment ref="N44" authorId="0">
      <text>
        <r>
          <rPr>
            <b/>
            <sz val="9"/>
            <color indexed="81"/>
            <rFont val="Tahoma"/>
            <family val="2"/>
          </rPr>
          <t>Esquibel, Twyla:</t>
        </r>
        <r>
          <rPr>
            <sz val="9"/>
            <color indexed="81"/>
            <rFont val="Tahoma"/>
            <family val="2"/>
          </rPr>
          <t xml:space="preserve">
Nelnet</t>
        </r>
      </text>
    </comment>
    <comment ref="Q44" authorId="0">
      <text>
        <r>
          <rPr>
            <b/>
            <sz val="9"/>
            <color indexed="81"/>
            <rFont val="Tahoma"/>
            <family val="2"/>
          </rPr>
          <t>Esquibel, Twyla:</t>
        </r>
        <r>
          <rPr>
            <sz val="9"/>
            <color indexed="81"/>
            <rFont val="Tahoma"/>
            <family val="2"/>
          </rPr>
          <t xml:space="preserve">
Nelnet Reim</t>
        </r>
      </text>
    </comment>
    <comment ref="Q45" authorId="0">
      <text>
        <r>
          <rPr>
            <b/>
            <sz val="9"/>
            <color indexed="81"/>
            <rFont val="Tahoma"/>
            <family val="2"/>
          </rPr>
          <t>Esquibel, Twyla:</t>
        </r>
        <r>
          <rPr>
            <sz val="9"/>
            <color indexed="81"/>
            <rFont val="Tahoma"/>
            <family val="2"/>
          </rPr>
          <t xml:space="preserve">
CI &amp; DHE-1027 &amp; 1057 letters</t>
        </r>
      </text>
    </comment>
    <comment ref="W50" authorId="0">
      <text>
        <r>
          <rPr>
            <b/>
            <sz val="9"/>
            <color indexed="81"/>
            <rFont val="Tahoma"/>
            <family val="2"/>
          </rPr>
          <t>Esquibel, Twyla:</t>
        </r>
        <r>
          <rPr>
            <sz val="9"/>
            <color indexed="81"/>
            <rFont val="Tahoma"/>
            <family val="2"/>
          </rPr>
          <t xml:space="preserve">
CACG / Advancer 
</t>
        </r>
      </text>
    </comment>
    <comment ref="Z50" authorId="0">
      <text>
        <r>
          <rPr>
            <b/>
            <sz val="9"/>
            <color indexed="81"/>
            <rFont val="Tahoma"/>
            <family val="2"/>
          </rPr>
          <t>Esquibel, Twyla:</t>
        </r>
        <r>
          <rPr>
            <sz val="9"/>
            <color indexed="81"/>
            <rFont val="Tahoma"/>
            <family val="2"/>
          </rPr>
          <t xml:space="preserve">
$160K for CIC website for Advancer. Mike would administer this grant, not sure how much additional funds were given to CIC. </t>
        </r>
      </text>
    </comment>
    <comment ref="AA50" authorId="0">
      <text>
        <r>
          <rPr>
            <b/>
            <sz val="9"/>
            <color indexed="81"/>
            <rFont val="Tahoma"/>
            <family val="2"/>
          </rPr>
          <t>Esquibel, Twyla:</t>
        </r>
        <r>
          <rPr>
            <sz val="9"/>
            <color indexed="81"/>
            <rFont val="Tahoma"/>
            <family val="2"/>
          </rPr>
          <t xml:space="preserve">
This was handled thru DHE</t>
        </r>
      </text>
    </comment>
    <comment ref="AC50" authorId="0">
      <text>
        <r>
          <rPr>
            <b/>
            <sz val="9"/>
            <color indexed="81"/>
            <rFont val="Tahoma"/>
            <family val="2"/>
          </rPr>
          <t xml:space="preserve">Esquibel, Twyla:
</t>
        </r>
        <r>
          <rPr>
            <sz val="9"/>
            <color indexed="81"/>
            <rFont val="Tahoma"/>
            <family val="2"/>
          </rPr>
          <t>$266,666  for CIC website for Advancer. Mike would administer this grant, not sure how much additional funds were given to CIC.</t>
        </r>
      </text>
    </comment>
    <comment ref="AD50" authorId="0">
      <text>
        <r>
          <rPr>
            <b/>
            <sz val="9"/>
            <color indexed="81"/>
            <rFont val="Tahoma"/>
            <family val="2"/>
          </rPr>
          <t>Esquibel, Twyla:</t>
        </r>
        <r>
          <rPr>
            <sz val="9"/>
            <color indexed="81"/>
            <rFont val="Tahoma"/>
            <family val="2"/>
          </rPr>
          <t xml:space="preserve">
Aker, Dave
Burciaga, Jamie
Czarnecki, Matthew
Gonzales, Christian
Navarrete, Brenda
Trejo, Brianna
Rivera, Maria Elena
</t>
        </r>
      </text>
    </comment>
    <comment ref="AF50" authorId="0">
      <text>
        <r>
          <rPr>
            <b/>
            <sz val="9"/>
            <color indexed="81"/>
            <rFont val="Tahoma"/>
            <family val="2"/>
          </rPr>
          <t xml:space="preserve">Esquibel, Twyla
</t>
        </r>
        <r>
          <rPr>
            <sz val="9"/>
            <color indexed="81"/>
            <rFont val="Tahoma"/>
            <family val="2"/>
          </rPr>
          <t xml:space="preserve">$160K for CIC website for Advancer. Mike would administer this grant, not sure how much additional funds were given to CIC. 
</t>
        </r>
      </text>
    </comment>
    <comment ref="AG50" authorId="0">
      <text>
        <r>
          <rPr>
            <b/>
            <sz val="9"/>
            <color indexed="81"/>
            <rFont val="Tahoma"/>
            <family val="2"/>
          </rPr>
          <t>Esquibel, Twyla:</t>
        </r>
        <r>
          <rPr>
            <sz val="9"/>
            <color indexed="81"/>
            <rFont val="Tahoma"/>
            <family val="2"/>
          </rPr>
          <t xml:space="preserve">
Aker, Dave
Burciaga, Jamie
Czarnecki, Matthew
Gonzales, Christian
Navarrete, Brenda
Trejo, Blanca
Rivera, Maria Elena
</t>
        </r>
      </text>
    </comment>
    <comment ref="AI50" authorId="0">
      <text>
        <r>
          <rPr>
            <b/>
            <sz val="9"/>
            <color indexed="81"/>
            <rFont val="Tahoma"/>
            <family val="2"/>
          </rPr>
          <t>Esquibel, Twyla:</t>
        </r>
        <r>
          <rPr>
            <sz val="9"/>
            <color indexed="81"/>
            <rFont val="Tahoma"/>
            <family val="2"/>
          </rPr>
          <t xml:space="preserve">
Challenger Grant DHE. $160K for CIC website for Advancer. Mike would administer this grant, not sure how much additional funds were given to CIC. </t>
        </r>
      </text>
    </comment>
    <comment ref="AJ50" authorId="0">
      <text>
        <r>
          <rPr>
            <b/>
            <sz val="9"/>
            <color indexed="81"/>
            <rFont val="Tahoma"/>
            <family val="2"/>
          </rPr>
          <t xml:space="preserve">Esquibel, Twyla:
</t>
        </r>
        <r>
          <rPr>
            <sz val="9"/>
            <color indexed="81"/>
            <rFont val="Tahoma"/>
            <family val="2"/>
          </rPr>
          <t>Aker, Dave
Burciaga, Jamie
Czarnecki, Matthew
Gonzales, Christian
Navarrete, Brenda
Trejo, Blanca
Rivera, Maria Elena
6 mos. Each FTE</t>
        </r>
      </text>
    </comment>
    <comment ref="AF54" authorId="0">
      <text>
        <r>
          <rPr>
            <b/>
            <sz val="9"/>
            <color indexed="81"/>
            <rFont val="Tahoma"/>
            <family val="2"/>
          </rPr>
          <t>Esquibel, Twyla:</t>
        </r>
        <r>
          <rPr>
            <sz val="9"/>
            <color indexed="81"/>
            <rFont val="Tahoma"/>
            <family val="2"/>
          </rPr>
          <t xml:space="preserve">
On budget doc. We estimated 1,292,000 in revenue.</t>
        </r>
      </text>
    </comment>
    <comment ref="AI54" authorId="0">
      <text>
        <r>
          <rPr>
            <b/>
            <sz val="9"/>
            <color indexed="81"/>
            <rFont val="Tahoma"/>
            <family val="2"/>
          </rPr>
          <t>Esquibel, Twyla:</t>
        </r>
        <r>
          <rPr>
            <sz val="9"/>
            <color indexed="81"/>
            <rFont val="Tahoma"/>
            <family val="2"/>
          </rPr>
          <t xml:space="preserve">
On budget doc. We estimated 1,671,500  in revenue.</t>
        </r>
      </text>
    </comment>
    <comment ref="AL54" authorId="0">
      <text>
        <r>
          <rPr>
            <b/>
            <sz val="9"/>
            <color indexed="81"/>
            <rFont val="Tahoma"/>
            <family val="2"/>
          </rPr>
          <t>Esquibel, Twyla:</t>
        </r>
        <r>
          <rPr>
            <sz val="9"/>
            <color indexed="81"/>
            <rFont val="Tahoma"/>
            <family val="2"/>
          </rPr>
          <t xml:space="preserve">
On budget doc. We estimated $250K  in revenue other sources and $1,734,302 from CA</t>
        </r>
      </text>
    </comment>
    <comment ref="AO54" authorId="0">
      <text>
        <r>
          <rPr>
            <b/>
            <sz val="9"/>
            <color indexed="81"/>
            <rFont val="Tahoma"/>
            <family val="2"/>
          </rPr>
          <t>Esquibel, Twyla:</t>
        </r>
        <r>
          <rPr>
            <sz val="9"/>
            <color indexed="81"/>
            <rFont val="Tahoma"/>
            <family val="2"/>
          </rPr>
          <t xml:space="preserve">
On budget doc. We estimated $250K  in revenue other sources and $1,734,302 from CA</t>
        </r>
      </text>
    </comment>
  </commentList>
</comments>
</file>

<file path=xl/sharedStrings.xml><?xml version="1.0" encoding="utf-8"?>
<sst xmlns="http://schemas.openxmlformats.org/spreadsheetml/2006/main" count="3876" uniqueCount="1563">
  <si>
    <t>Timeframe: July 1, 2016 to June 30, 2017</t>
  </si>
  <si>
    <t>Pageviews</t>
  </si>
  <si>
    <t>Unique Pageviews</t>
  </si>
  <si>
    <t>Note that OYF requires account creation and log in to use. Use shown here does not include use within prison facilities.</t>
  </si>
  <si>
    <t>TOP OWN YOUR FUTURE PAGES</t>
  </si>
  <si>
    <t>Back to school &gt; Financial Aid</t>
  </si>
  <si>
    <t>Welcome (videos, resources)</t>
  </si>
  <si>
    <t>Your Work &gt; Finding a Job</t>
  </si>
  <si>
    <t>Back to School &gt; Complete High School</t>
  </si>
  <si>
    <t>Your Life &gt; A Place to Live &gt; Housing Options</t>
  </si>
  <si>
    <t>Your Life &gt; Getting Around &gt; How to Get Around</t>
  </si>
  <si>
    <t>Your Life &gt; Your People &gt; Your Support Network</t>
  </si>
  <si>
    <t xml:space="preserve">Your Life &gt; Your People  </t>
  </si>
  <si>
    <t>Your Life &gt; A Place to Live</t>
  </si>
  <si>
    <t>Your Life &gt; Your Money</t>
  </si>
  <si>
    <t xml:space="preserve">Your Life &gt; Getting Around  </t>
  </si>
  <si>
    <t>Your Life &gt; Your Time</t>
  </si>
  <si>
    <t>Your Work &gt; Getting the Job</t>
  </si>
  <si>
    <t>Your Work &gt; Planning Your Career</t>
  </si>
  <si>
    <t>Back to School &gt; Education Pays</t>
  </si>
  <si>
    <t>Your Life</t>
  </si>
  <si>
    <t>Default/Home</t>
  </si>
  <si>
    <t>Back to School</t>
  </si>
  <si>
    <t>How to Own Your Future &gt; Intake Assessment</t>
  </si>
  <si>
    <t>Your Work</t>
  </si>
  <si>
    <t>Back to School &gt; Complete High School &gt; Get Your GED &gt; Get Ready for the Test</t>
  </si>
  <si>
    <t>Back to School &gt; Complete High School &gt; Get Your GED &gt; Make Sure you Qualify</t>
  </si>
  <si>
    <t>Your Life &gt; A Place to Live &gt; Your Housing Options</t>
  </si>
  <si>
    <t>Back to School &gt; Complete High School &gt; Get Your GED</t>
  </si>
  <si>
    <t>Back to School &gt; Complete High School &gt; Get Your GED &gt; Find a Place to Write the GED</t>
  </si>
  <si>
    <t>Page Title</t>
  </si>
  <si>
    <t>TOP COLLEGE IN COLORADO PAGES</t>
  </si>
  <si>
    <t>Home</t>
  </si>
  <si>
    <t>Career Profile</t>
  </si>
  <si>
    <t>Your Plan of Study</t>
  </si>
  <si>
    <t>Career Cluster Survey</t>
  </si>
  <si>
    <t>Scholarship Finder</t>
  </si>
  <si>
    <t>Interest Profiler</t>
  </si>
  <si>
    <t>Portfolio Index</t>
  </si>
  <si>
    <t>Customized Local Portfolio Plan (ICAP) Page</t>
  </si>
  <si>
    <t>Career Cluster Profile</t>
  </si>
  <si>
    <t>Career Planning</t>
  </si>
  <si>
    <t>Sign In</t>
  </si>
  <si>
    <t>Basic Skills Survey</t>
  </si>
  <si>
    <t>Transferable Skills Checklist</t>
  </si>
  <si>
    <t>Learn About Yourself</t>
  </si>
  <si>
    <t>Resume Builder</t>
  </si>
  <si>
    <t>Career Key assessment</t>
  </si>
  <si>
    <t>Create an Account</t>
  </si>
  <si>
    <t>School Profile</t>
  </si>
  <si>
    <t>Explore Careers</t>
  </si>
  <si>
    <t>Career Finder query builder</t>
  </si>
  <si>
    <t>Explore Programs and Majors</t>
  </si>
  <si>
    <t>Note these stats do not include Own Your Future, Money101, College Admissions Tool or other related sites</t>
  </si>
  <si>
    <t>Self Exploration, Assessments</t>
  </si>
  <si>
    <t>Postsecondary Planning</t>
  </si>
  <si>
    <t>Career and Academic Planning</t>
  </si>
  <si>
    <t>Job Preparation</t>
  </si>
  <si>
    <t>Portfolio and Account Access</t>
  </si>
  <si>
    <t>Pageviews by category</t>
  </si>
  <si>
    <t>Top Pageview total</t>
  </si>
  <si>
    <t>Total Pageviews during timeframe</t>
  </si>
  <si>
    <t>Career Exploration</t>
  </si>
  <si>
    <t>Sessions</t>
  </si>
  <si>
    <t xml:space="preserve">Pageviews </t>
  </si>
  <si>
    <t>Jul</t>
  </si>
  <si>
    <t>X</t>
  </si>
  <si>
    <t>Aug</t>
  </si>
  <si>
    <t>Sep</t>
  </si>
  <si>
    <t>Oct</t>
  </si>
  <si>
    <t>Nov</t>
  </si>
  <si>
    <t>Dec</t>
  </si>
  <si>
    <t>Jan</t>
  </si>
  <si>
    <t>Feb</t>
  </si>
  <si>
    <t>Mar</t>
  </si>
  <si>
    <t>Apr</t>
  </si>
  <si>
    <t>May</t>
  </si>
  <si>
    <t>Jun</t>
  </si>
  <si>
    <t>Total</t>
  </si>
  <si>
    <t>CAREERS IN COLORADO STATS</t>
  </si>
  <si>
    <t>Website launched in March, 2017</t>
  </si>
  <si>
    <t>Source: https://analytics.google.com</t>
  </si>
  <si>
    <t>2016/17</t>
  </si>
  <si>
    <t>CIC PROFESSIONAL CENTER</t>
  </si>
  <si>
    <r>
      <t xml:space="preserve">Note this is the website </t>
    </r>
    <r>
      <rPr>
        <i/>
        <sz val="12"/>
        <rFont val="Calibri"/>
        <family val="2"/>
        <scheme val="minor"/>
      </rPr>
      <t>not</t>
    </r>
    <r>
      <rPr>
        <sz val="12"/>
        <rFont val="Calibri"/>
        <family val="2"/>
        <scheme val="minor"/>
      </rPr>
      <t xml:space="preserve"> the associated career pathway modules</t>
    </r>
  </si>
  <si>
    <t>Usage - Google Analytics</t>
  </si>
  <si>
    <t>Account Statistics</t>
  </si>
  <si>
    <t>Users</t>
  </si>
  <si>
    <t>Accounts Created</t>
  </si>
  <si>
    <t>Sum Monthly Active Accts</t>
  </si>
  <si>
    <t>Average usage per year, last three years</t>
  </si>
  <si>
    <t>Average accounts created and active per year</t>
  </si>
  <si>
    <t>FY2002</t>
  </si>
  <si>
    <t>(deployed August 02)</t>
  </si>
  <si>
    <t>FY2003</t>
  </si>
  <si>
    <t>FY2004</t>
  </si>
  <si>
    <t>FY2005</t>
  </si>
  <si>
    <t>Avg FY2015-17</t>
  </si>
  <si>
    <t>Last three fiscal years</t>
  </si>
  <si>
    <t>CDE Classification</t>
  </si>
  <si>
    <t>Remote</t>
  </si>
  <si>
    <t>Outlying Town</t>
  </si>
  <si>
    <t>Outlying City</t>
  </si>
  <si>
    <t>Urban-Suburban</t>
  </si>
  <si>
    <t>Denver Metro</t>
  </si>
  <si>
    <t>Pupil Count</t>
  </si>
  <si>
    <t>Range Accounts to Pupil Count</t>
  </si>
  <si>
    <t>90% or more</t>
  </si>
  <si>
    <t>Manitou Springs 14, Pueblo City 60</t>
  </si>
  <si>
    <t>Adams 14, Westminster</t>
  </si>
  <si>
    <t>70% to 89%</t>
  </si>
  <si>
    <t>CO School for Deaf and Blind</t>
  </si>
  <si>
    <t>50% to 69%</t>
  </si>
  <si>
    <t>Charter School Inst., Colorado Springs 11, Mesa 51</t>
  </si>
  <si>
    <t>Boulder Valley, St. Vrain Valley, Littleton</t>
  </si>
  <si>
    <t>Rural</t>
  </si>
  <si>
    <t>Urban</t>
  </si>
  <si>
    <t>Districts Served</t>
  </si>
  <si>
    <t>33% to 49%</t>
  </si>
  <si>
    <t>Falcon 49, Harrison</t>
  </si>
  <si>
    <t>Adams 12, Denver, Mapleton</t>
  </si>
  <si>
    <t>10% to 32%</t>
  </si>
  <si>
    <t>Academy 20, Fountain, Greeley, Poudre, Pueblo 70, Widefield</t>
  </si>
  <si>
    <t>Cherry Creek, Douglas, Sheridan</t>
  </si>
  <si>
    <t>less than 10%</t>
  </si>
  <si>
    <t>Cheyenne Mt.,  Lewis-Palmer, Thompson</t>
  </si>
  <si>
    <t>Adams-Arapahoe, Brighton, Englewood, JeffCo</t>
  </si>
  <si>
    <t>Total number of districts</t>
  </si>
  <si>
    <t>Small rural</t>
  </si>
  <si>
    <t>Pupil Count October 2016: 6-12</t>
  </si>
  <si>
    <r>
      <rPr>
        <sz val="11"/>
        <color theme="1"/>
        <rFont val="Calibri"/>
        <family val="2"/>
        <scheme val="minor"/>
      </rPr>
      <t>from</t>
    </r>
    <r>
      <rPr>
        <b/>
        <sz val="11"/>
        <color theme="1"/>
        <rFont val="Calibri"/>
        <family val="2"/>
        <scheme val="minor"/>
      </rPr>
      <t xml:space="preserve"> Colorado Education Facts and Figures</t>
    </r>
  </si>
  <si>
    <t xml:space="preserve">% of new accounts to 2016 pupil count - 6th - 12th, *districts by type  </t>
  </si>
  <si>
    <t>*includes Charter Institute and School for Deaf and Blind</t>
  </si>
  <si>
    <t>Districts' Total Pupil Count</t>
  </si>
  <si>
    <t>Urban-Suburban District Name</t>
  </si>
  <si>
    <t>Denver Metro District Name</t>
  </si>
  <si>
    <t>Total: Districts with more than half of their students with new CIC accounts</t>
  </si>
  <si>
    <t>Total: Districts with less than half of their students with new CIC accounts</t>
  </si>
  <si>
    <t/>
  </si>
  <si>
    <t>Number of accounts</t>
  </si>
  <si>
    <t>% of Total</t>
  </si>
  <si>
    <t>2018 Grade 12</t>
  </si>
  <si>
    <t>2019 Grade 11</t>
  </si>
  <si>
    <t>2020 Grade 10</t>
  </si>
  <si>
    <t>2021 Grade 9</t>
  </si>
  <si>
    <t>2022 Grade 8</t>
  </si>
  <si>
    <t>2023 Grade 7</t>
  </si>
  <si>
    <t>2024 Grade 6</t>
  </si>
  <si>
    <t>**Colorado Department of Education</t>
  </si>
  <si>
    <t>BOCES</t>
  </si>
  <si>
    <t>Home Schooled</t>
  </si>
  <si>
    <t>Private Schools K-12</t>
  </si>
  <si>
    <t>Indian Nations</t>
  </si>
  <si>
    <t>Precollegiate and Other Providers</t>
  </si>
  <si>
    <t>Department of Higher Education</t>
  </si>
  <si>
    <t>Colorado Department of Human Services</t>
  </si>
  <si>
    <t>Social Services Agencies - Government</t>
  </si>
  <si>
    <t>Adult Non-profit and Private Providers</t>
  </si>
  <si>
    <t>Colorado Department of Labor and Employment</t>
  </si>
  <si>
    <t>State Dept. of Corrections - Parole, CC, YOS</t>
  </si>
  <si>
    <t>OYF Default Location – No Connection</t>
  </si>
  <si>
    <t>Ex-offender Support Organizations</t>
  </si>
  <si>
    <t>No Primary Connection ("None Selected")</t>
  </si>
  <si>
    <t>Training Sites</t>
  </si>
  <si>
    <t>*Accounts</t>
  </si>
  <si>
    <t>There is an average of 66,568 pupils at each grade level 6-12</t>
  </si>
  <si>
    <t>Creation of a College In Colorado account</t>
  </si>
  <si>
    <t>is required for all public school 6th-graders</t>
  </si>
  <si>
    <t>under SB 09-256</t>
  </si>
  <si>
    <t>Active Accounts</t>
  </si>
  <si>
    <t>%</t>
  </si>
  <si>
    <t>Colorado Department of Education</t>
  </si>
  <si>
    <t>Colorado Division of Vocational Rehabilitation</t>
  </si>
  <si>
    <t>Private or Non-Profit Companies</t>
  </si>
  <si>
    <t>State Dept. of Corrections - Adult Division</t>
  </si>
  <si>
    <t>COLLEGE IN COLORADO ACCOUNTS/Middle &amp; High School</t>
  </si>
  <si>
    <t>Totals</t>
  </si>
  <si>
    <t>Active accounts created during academic years 2014-2017 by grad year</t>
  </si>
  <si>
    <t xml:space="preserve">**Active accounts % of all middle/high public school enrollment of 468,145 </t>
  </si>
  <si>
    <t>ACCOUNTS BY AGENCY - LAST SEVEN YEARS (FY2010-2017)</t>
  </si>
  <si>
    <t>COLLEGE IN COLORADO BUDGET - 2004 TO PRESENT - BY CATEGORY</t>
  </si>
  <si>
    <t>Expenses</t>
  </si>
  <si>
    <t>Category</t>
  </si>
  <si>
    <t>FY 2004 Actuals</t>
  </si>
  <si>
    <t>FY 2005 Actuals</t>
  </si>
  <si>
    <t>FY 2005-2006 Budget</t>
  </si>
  <si>
    <t>FY 2006-2007 Budget</t>
  </si>
  <si>
    <t>FY 2007-2008 Budget</t>
  </si>
  <si>
    <t>FY 2008-2009 Budget</t>
  </si>
  <si>
    <t>FY 2009-2010 Budget</t>
  </si>
  <si>
    <t>FY 2010-2011 Budget</t>
  </si>
  <si>
    <t>FY 2011-2012 Budget</t>
  </si>
  <si>
    <t>FY 2012-2013 Budget</t>
  </si>
  <si>
    <t>FY 2013-2014 Budget</t>
  </si>
  <si>
    <t>FY 2014-2015 Budget</t>
  </si>
  <si>
    <t>FY 2015-2016 Budget</t>
  </si>
  <si>
    <t>FY 2016-2017 Budget</t>
  </si>
  <si>
    <t>FY 2017-2018 Budget Request</t>
  </si>
  <si>
    <t>FY 2018-2019 Budget</t>
  </si>
  <si>
    <t>FY 2019-2020 Budget</t>
  </si>
  <si>
    <t>TOTAL OVER THE YEARS</t>
  </si>
  <si>
    <t>Amount</t>
  </si>
  <si>
    <t>FTE</t>
  </si>
  <si>
    <t>Salaries and Benefits</t>
  </si>
  <si>
    <t xml:space="preserve"> </t>
  </si>
  <si>
    <t>Web / IT</t>
  </si>
  <si>
    <t>Outreach Travel</t>
  </si>
  <si>
    <t>Operating</t>
  </si>
  <si>
    <t>Marketing / Advertising /Printing</t>
  </si>
  <si>
    <t>Other</t>
  </si>
  <si>
    <t>TOTAL BUDGET</t>
  </si>
  <si>
    <t>Revenue</t>
  </si>
  <si>
    <t>Other Funds (not CSLP/College Assist)</t>
  </si>
  <si>
    <t>Funds</t>
  </si>
  <si>
    <t>TOTAL FUNDS</t>
  </si>
  <si>
    <t>Web &amp; Outreach Partnerships</t>
  </si>
  <si>
    <t>CO Department of Corrections</t>
  </si>
  <si>
    <t xml:space="preserve">CO Department of Human Services - Foster </t>
  </si>
  <si>
    <t>Web Design/Development Partnerships</t>
  </si>
  <si>
    <t>CO Department of Labor and Employment (ETPL)</t>
  </si>
  <si>
    <t>HB 1274 Career Pathway (CWDC)</t>
  </si>
  <si>
    <t>JAG (Dept. of Corrections)</t>
  </si>
  <si>
    <t>Pueblo Community College Health Hub (CHEO)</t>
  </si>
  <si>
    <t>CCCS Energy Hub (CHEO)</t>
  </si>
  <si>
    <t>CO Department of Higher Education</t>
  </si>
  <si>
    <t>Foundations &amp; Special Projects Funding</t>
  </si>
  <si>
    <t>Daniels Fund</t>
  </si>
  <si>
    <t>El Pomar</t>
  </si>
  <si>
    <t>Fund for Colorado's Future</t>
  </si>
  <si>
    <t>Community College System (CCCS)</t>
  </si>
  <si>
    <t>Colorado Institute of Technology (CIT)</t>
  </si>
  <si>
    <t>GearUp</t>
  </si>
  <si>
    <t>NelNet</t>
  </si>
  <si>
    <t>HB 1027 &amp; HB 1057  8th/12th grade letters</t>
  </si>
  <si>
    <t>Subtotal Foundations &amp; Special Projects</t>
  </si>
  <si>
    <t>Other Federal Funding (CACG)</t>
  </si>
  <si>
    <t>TOTAL ESTIMATE OF OTHER FUNDS</t>
  </si>
  <si>
    <r>
      <t xml:space="preserve">First year XAP contract in </t>
    </r>
    <r>
      <rPr>
        <sz val="11"/>
        <color rgb="FFFF0000"/>
        <rFont val="Calibri"/>
        <family val="2"/>
        <scheme val="minor"/>
      </rPr>
      <t>August of 2001</t>
    </r>
    <r>
      <rPr>
        <sz val="12"/>
        <rFont val="Calibri"/>
        <family val="1"/>
        <scheme val="minor"/>
      </rPr>
      <t xml:space="preserve"> called for $591,199 in development charges, $354,356 in O &amp; M plus Transcripts when available at additional cost</t>
    </r>
  </si>
  <si>
    <t>Subtotal Web and Outreach Partnerships</t>
  </si>
  <si>
    <t>Estimate of College Assist (federal) funds</t>
  </si>
  <si>
    <t>College Access Challege Grant (CACG) - federal funds</t>
  </si>
  <si>
    <t>2016-17 Public School Pupil Membership</t>
  </si>
  <si>
    <t>Pupil count</t>
  </si>
  <si>
    <t>Grades 6 - 8</t>
  </si>
  <si>
    <t>276 middle schools</t>
  </si>
  <si>
    <t>Grades 9 - 12</t>
  </si>
  <si>
    <t>500 high schools</t>
  </si>
  <si>
    <t>Total middle and high school pupil count</t>
  </si>
  <si>
    <t>Basic Product Equivalents</t>
  </si>
  <si>
    <t>Nav. Cost per student (2016)</t>
  </si>
  <si>
    <t>Nav. Cost per site (2016)</t>
  </si>
  <si>
    <t>Total Cost for Naviance</t>
  </si>
  <si>
    <t>CIC Cost per student (2018)</t>
  </si>
  <si>
    <t>CIC Cost Statewide (2018)</t>
  </si>
  <si>
    <t>Paid by purchasing districts</t>
  </si>
  <si>
    <t xml:space="preserve">Free of charge to schools since 2005 </t>
  </si>
  <si>
    <t>High School (basic module)</t>
  </si>
  <si>
    <t>Included</t>
  </si>
  <si>
    <t>Middle School (basic module)</t>
  </si>
  <si>
    <t>Career Key</t>
  </si>
  <si>
    <t>Course Planner</t>
  </si>
  <si>
    <t>Included with SIS integration</t>
  </si>
  <si>
    <t xml:space="preserve">Not included in </t>
  </si>
  <si>
    <t>Total cost all students</t>
  </si>
  <si>
    <t>current contract</t>
  </si>
  <si>
    <t>Cost per Pupil</t>
  </si>
  <si>
    <t>Additional Products/Enhancements</t>
  </si>
  <si>
    <t>Premium Assessments</t>
  </si>
  <si>
    <t>(Pkg-Achieveworks)</t>
  </si>
  <si>
    <t>Same 3 assessments</t>
  </si>
  <si>
    <r>
      <t>Do What You Are®</t>
    </r>
    <r>
      <rPr>
        <sz val="9"/>
        <color theme="1"/>
        <rFont val="Calibri"/>
        <family val="2"/>
        <scheme val="minor"/>
      </rPr>
      <t xml:space="preserve"> focuses on personality type, which is really about behavior and personal values.</t>
    </r>
  </si>
  <si>
    <r>
      <t xml:space="preserve">The </t>
    </r>
    <r>
      <rPr>
        <i/>
        <sz val="9"/>
        <color theme="1"/>
        <rFont val="Calibri"/>
        <family val="2"/>
        <scheme val="minor"/>
      </rPr>
      <t>Learning Style Inventory</t>
    </r>
    <r>
      <rPr>
        <sz val="9"/>
        <color theme="1"/>
        <rFont val="Calibri"/>
        <family val="2"/>
        <scheme val="minor"/>
      </rPr>
      <t xml:space="preserve"> provides insight on environments and situations where students are most productive and receptive to learning.</t>
    </r>
  </si>
  <si>
    <r>
      <t>MI Advantage</t>
    </r>
    <r>
      <rPr>
        <i/>
        <vertAlign val="superscript"/>
        <sz val="9"/>
        <color theme="1"/>
        <rFont val="Calibri"/>
        <family val="2"/>
        <scheme val="minor"/>
      </rPr>
      <t>TM</t>
    </r>
    <r>
      <rPr>
        <sz val="9"/>
        <color theme="1"/>
        <rFont val="Calibri"/>
        <family val="2"/>
        <scheme val="minor"/>
      </rPr>
      <t xml:space="preserve"> digs deeply into cognitive patterns that reveal a student’s inclination for certain skills and knowledge.</t>
    </r>
  </si>
  <si>
    <t>Transcripts, letters of recommendation</t>
  </si>
  <si>
    <t>E-Docs</t>
  </si>
  <si>
    <t>525.00/site (with minimum)</t>
  </si>
  <si>
    <t>Parchment for College -Transcripts</t>
  </si>
  <si>
    <t>$1/transcript transaction</t>
  </si>
  <si>
    <t>Common app transmission</t>
  </si>
  <si>
    <t>Unknown</t>
  </si>
  <si>
    <t>Applications</t>
  </si>
  <si>
    <t>$2/App transaction</t>
  </si>
  <si>
    <t>CIC additional functionality included in above price</t>
  </si>
  <si>
    <t>Career and College Readiness Curriculum</t>
  </si>
  <si>
    <t>Prepare your students for life after high school by using the career and college readiness curriculum below. Each unit includes 10 lessons. The lessons can be taught sequentially or simply used individually.</t>
  </si>
  <si>
    <t>Career Exploration and Planning Unit</t>
  </si>
  <si>
    <t>1. Discover Careers with the Career Cluster Survey</t>
  </si>
  <si>
    <t>2. Learning About Career Interests with the Interest Profiler</t>
  </si>
  <si>
    <t>3. Discover Your Skills with the Basic Skills Survey</t>
  </si>
  <si>
    <t>4. Assess Your Skills with the Transferable Skills Checklist</t>
  </si>
  <si>
    <t>5. Learning About Values with the Work Values Sorter</t>
  </si>
  <si>
    <t>6. All About You</t>
  </si>
  <si>
    <t>7. How You See Yourself</t>
  </si>
  <si>
    <t>8. Browsing Career Clusters</t>
  </si>
  <si>
    <t>9. Career Profiles</t>
  </si>
  <si>
    <t>10. Making a Plan with the Career Plan Builder</t>
  </si>
  <si>
    <t>1. Postsecondary Options</t>
  </si>
  <si>
    <t>2. Online Education and Distance Learning</t>
  </si>
  <si>
    <t>3. Exploring Programs by Cluster</t>
  </si>
  <si>
    <t>4. Exploring Schools With the School Finder</t>
  </si>
  <si>
    <t>5. Preparing for Standardized Testing</t>
  </si>
  <si>
    <t>6. Admissions Streams: Which is Right for You?</t>
  </si>
  <si>
    <t>7. Practice a College Application</t>
  </si>
  <si>
    <t>8. Perfecting the College Essay</t>
  </si>
  <si>
    <t>9. Apply and Track Your College Application</t>
  </si>
  <si>
    <t>10. After High School Transition Plan</t>
  </si>
  <si>
    <t>High School Academic Planning</t>
  </si>
  <si>
    <t>1. High School Planning Timeline</t>
  </si>
  <si>
    <t>2. Choose Your Favorite Career Cluster</t>
  </si>
  <si>
    <t>3. Match Your Skills to Classes</t>
  </si>
  <si>
    <t>4. Build Your Skills: Going Beyond the Classroom</t>
  </si>
  <si>
    <t>5. Which Classes Should I Take?</t>
  </si>
  <si>
    <t>6. Build Your Plan of Study</t>
  </si>
  <si>
    <t>7. Time to Update Your Plan of Study</t>
  </si>
  <si>
    <t>8. Successful Study Techniques</t>
  </si>
  <si>
    <t>9. Maintaining Your Academic Portfolio</t>
  </si>
  <si>
    <t>10. Experiences and Activities That Enhance Your Academic Portfolio</t>
  </si>
  <si>
    <t>Financial Aid Planning</t>
  </si>
  <si>
    <t>1. Learn Financial Aid Terms With the Financial Aid Glossary</t>
  </si>
  <si>
    <t>2. Save for College With Financial Aid 101 and the College Savings Calculator</t>
  </si>
  <si>
    <t>3. Grants, Loans and Scholarships: What's the Difference?</t>
  </si>
  <si>
    <t>4. Discover Your Estimated Family Contribution With the EFC Calculator</t>
  </si>
  <si>
    <t>5. FAFSA is Key</t>
  </si>
  <si>
    <t>6. Comparing College Costs</t>
  </si>
  <si>
    <t>7. Learn About College Loans With the SLOPE Calculator</t>
  </si>
  <si>
    <t>8. Developing a Scholarship Portfolio</t>
  </si>
  <si>
    <t>9. Search for Scholarships With the Scholarship Finder</t>
  </si>
  <si>
    <t>10. Financial Aid Wizard: Planning Your Academic Finances in Seven Easy Steps</t>
  </si>
  <si>
    <t>Job Search</t>
  </si>
  <si>
    <t>1. Introduction to the Job Search</t>
  </si>
  <si>
    <t>2. Researching Companies</t>
  </si>
  <si>
    <t>3. Your Transferable Skills</t>
  </si>
  <si>
    <t>4. Learn to Write a Resume With the Resume Builder</t>
  </si>
  <si>
    <t>5. Learn to Write a Cover Letter With the Cover Letter Creator</t>
  </si>
  <si>
    <t>6. The Job Application</t>
  </si>
  <si>
    <t>7. Preparing for a Job Interview</t>
  </si>
  <si>
    <t>8. The Job Interview</t>
  </si>
  <si>
    <t>9. Learn to Write a Thank-You Letter with the Thank-You Letter Builder</t>
  </si>
  <si>
    <t>10. Evaluating Your Progress</t>
  </si>
  <si>
    <t>Lifelong Portfolio</t>
  </si>
  <si>
    <t>2. Ages and Stages</t>
  </si>
  <si>
    <t>3. Personal Portfolio Case Study</t>
  </si>
  <si>
    <t>4. Learning About Personal Portfolios Through a Personal Interview</t>
  </si>
  <si>
    <t>5. Career Portfolio Case Study</t>
  </si>
  <si>
    <t>7. Portfolio Scavenger Hunt</t>
  </si>
  <si>
    <t>8. Creating Your Own Portfolios</t>
  </si>
  <si>
    <t>9. Your Future, Your Portfolio</t>
  </si>
  <si>
    <t>10. Storing Your Portfolio... and More!</t>
  </si>
  <si>
    <t>Successful Transitions Guide</t>
  </si>
  <si>
    <t>Introduction</t>
  </si>
  <si>
    <t>The Guide</t>
  </si>
  <si>
    <t>Worksheet 1: Getting to Know the Job</t>
  </si>
  <si>
    <t>Worksheet 2: Careers and College</t>
  </si>
  <si>
    <t>Worksheet 3: What Will You Be?</t>
  </si>
  <si>
    <t>Worksheet 4: Preparing for a College Education</t>
  </si>
  <si>
    <t>Worksheet 5: Careers Without College</t>
  </si>
  <si>
    <t>Worksheet 6: Your Interests and Talents</t>
  </si>
  <si>
    <t>Worksheet 7: About Your Skills</t>
  </si>
  <si>
    <t>Worksheet 8: Improving Your Skills</t>
  </si>
  <si>
    <t>Worksheet 9: Meeting the Job Requirements</t>
  </si>
  <si>
    <t>Worksheet 10: Skills for Independent Living</t>
  </si>
  <si>
    <t>Worksheet 11: About Careers and You</t>
  </si>
  <si>
    <t>Worksheet 12: Organizing Your Information</t>
  </si>
  <si>
    <t>Worksheet 13: About Education and Training</t>
  </si>
  <si>
    <t>Worksheet 14: Choosing Your Options</t>
  </si>
  <si>
    <t>Worksheet 15: After High School</t>
  </si>
  <si>
    <t xml:space="preserve"> Employed</t>
  </si>
  <si>
    <t>Unemployed</t>
  </si>
  <si>
    <t>High School Graduation Year</t>
  </si>
  <si>
    <t>Total High School Graduates</t>
  </si>
  <si>
    <t>Total College Enrollment</t>
  </si>
  <si>
    <t>High School Graduates Not enrolled</t>
  </si>
  <si>
    <t>Dropouts</t>
  </si>
  <si>
    <t>Percent earning any postsecondary credential</t>
  </si>
  <si>
    <t>Veterans</t>
  </si>
  <si>
    <t>2011-15</t>
  </si>
  <si>
    <t>Didn't earn a credential</t>
  </si>
  <si>
    <t>(in Thousands)</t>
  </si>
  <si>
    <t xml:space="preserve">2015-16 Dropouts </t>
  </si>
  <si>
    <t>Middle and High School Students</t>
  </si>
  <si>
    <t>Adults more than 16 years of age</t>
  </si>
  <si>
    <t>Under-employed? Gave up looking? Adults with</t>
  </si>
  <si>
    <t>Plus…</t>
  </si>
  <si>
    <t>Potential Users</t>
  </si>
  <si>
    <t>?</t>
  </si>
  <si>
    <t>POTENTIAL NEED AREAS AND ESTIMATES</t>
  </si>
  <si>
    <t>EXAMPLES OF CURRICULUM AVAILABLE</t>
  </si>
  <si>
    <t>CIC FUNDING SOURCES</t>
  </si>
  <si>
    <t>Indian Nations (supporting organizations)</t>
  </si>
  <si>
    <t>What</t>
  </si>
  <si>
    <t>Goals</t>
  </si>
  <si>
    <t>+ Promote a "warm handoff" for students and adults accessing services among multiple agencies</t>
  </si>
  <si>
    <t>+ Develop and strengthen interagency and community organizational partnerships</t>
  </si>
  <si>
    <t>OUTREACH TEAM FOCUS</t>
  </si>
  <si>
    <t>Outreach and Access Coordinators</t>
  </si>
  <si>
    <t xml:space="preserve">+ Facilitate school and organizational participation in College Application Month and College Friday </t>
  </si>
  <si>
    <t>+ Use the power of CIC and individual career, postsecondary and job exploration and planning with multiple generations of individuals in each region</t>
  </si>
  <si>
    <t xml:space="preserve">+ Conduct regional workshop opportunities to education and workforce professionals on key CIC activities and features </t>
  </si>
  <si>
    <t>Serve education, workforce and corrections professionals statewide by supporting their efforts to use CIC tools and resources</t>
  </si>
  <si>
    <t xml:space="preserve">        effectively during individual career, postsecondary and job exploration and planning with their stakeholders</t>
  </si>
  <si>
    <t xml:space="preserve">+ Assist professionals as needed via webinar, phone and e-mail </t>
  </si>
  <si>
    <t>Education Coach</t>
  </si>
  <si>
    <t>Corrections Outreach Coordinator</t>
  </si>
  <si>
    <t xml:space="preserve">   college advisement, career planning, financial aid support and Own Your Future website training</t>
  </si>
  <si>
    <t xml:space="preserve">In partnership with the Department of Corrections, provide staff members and offenders statewide, education counseling,  </t>
  </si>
  <si>
    <t>Own Your Future site for offenders/ex-offenders included</t>
  </si>
  <si>
    <t>Transferable and scalable to all schools and other organizations statewide (no individual license)</t>
  </si>
  <si>
    <t>+ Identify and reach out to partners with underserved, high-need, at risk populations based upon key demographic indicators</t>
  </si>
  <si>
    <r>
      <t xml:space="preserve">Part 5 - Institute Charter Schools: </t>
    </r>
    <r>
      <rPr>
        <b/>
        <sz val="12"/>
        <color rgb="FF333333"/>
        <rFont val="Calibri"/>
        <family val="2"/>
        <scheme val="minor"/>
      </rPr>
      <t>22-30.5-505. State charter school institute - institute board - appointment - powers and duties - rules.</t>
    </r>
  </si>
  <si>
    <t>to develop and maintain the student's individual career and academic plan in any grade prior to ninth grade.</t>
  </si>
  <si>
    <t xml:space="preserve">The institute, the department, and the department of higher education shall collaborate to monitor the implementation of this paragraph (f) </t>
  </si>
  <si>
    <t xml:space="preserve">and to ensure optimal interactivity between the various data bases and student record systems employed by institute charter schools </t>
  </si>
  <si>
    <t xml:space="preserve">the student's individual career and academic plan no later than the beginning of ninth grade but may assist the student and his or her parent or legal guardian </t>
  </si>
  <si>
    <r>
      <t xml:space="preserve">is registered with the state-provided, free on-line college planning and preparation resource, commonly referred to as </t>
    </r>
    <r>
      <rPr>
        <sz val="12"/>
        <color rgb="FFFF0000"/>
        <rFont val="Calibri"/>
        <family val="2"/>
        <scheme val="minor"/>
      </rPr>
      <t>"CollegeInColorado.org"</t>
    </r>
    <r>
      <rPr>
        <sz val="12"/>
        <rFont val="Calibri"/>
        <family val="1"/>
        <scheme val="minor"/>
      </rPr>
      <t xml:space="preserve">. </t>
    </r>
  </si>
  <si>
    <r>
      <t xml:space="preserve">and </t>
    </r>
    <r>
      <rPr>
        <sz val="12"/>
        <color rgb="FFFF0000"/>
        <rFont val="Calibri"/>
        <family val="2"/>
        <scheme val="minor"/>
      </rPr>
      <t>college in Colorado</t>
    </r>
    <r>
      <rPr>
        <sz val="12"/>
        <rFont val="Calibri"/>
        <family val="1"/>
        <scheme val="minor"/>
      </rPr>
      <t xml:space="preserve">. Each institute charter school shall assist each student and his or her parent or legal guardian to develop and maintain </t>
    </r>
  </si>
  <si>
    <t>IN GROWING INDUSTRIES, AND, IN CONNECTION THEREWITH, MAKING AN APPROPRIATION.</t>
  </si>
  <si>
    <t>SB09-256</t>
  </si>
  <si>
    <t>HB15-1274 - CONCERNING THE CREATION OF CAREER PATHWAYS FOR STUDENTS FOR CRITICAL OCCUPATIONS</t>
  </si>
  <si>
    <t>HB 17-1041</t>
  </si>
  <si>
    <t>CCHE COF Status Report, FY05-06, FY06-07, SB05-189 implementation</t>
  </si>
  <si>
    <t>HB05-1027</t>
  </si>
  <si>
    <r>
      <t>HB05-1057</t>
    </r>
    <r>
      <rPr>
        <sz val="12"/>
        <color rgb="FF000000"/>
        <rFont val="Calibri"/>
        <family val="2"/>
        <scheme val="minor"/>
      </rPr>
      <t xml:space="preserve"> </t>
    </r>
  </si>
  <si>
    <t>LEGISLATIVE MANDATES FOR CIC OR THOSE THAT CIC IMPLEMENTS</t>
  </si>
  <si>
    <t xml:space="preserve">In partnership with the Department of Human Services, provide foster youth receiving Education Training Vouchers with educational counseling,  </t>
  </si>
  <si>
    <t xml:space="preserve">   college advisement, career planning, financial aid support, referral to local student support programs and On the Right Path website assistance</t>
  </si>
  <si>
    <t>Pilot projects in several regions: CSU-Pueblo TRiO &amp; Pueblo City Schools, Trinidad Regional Collaborative, Denver neighborhood of West Colfax</t>
  </si>
  <si>
    <t>Residents Statewide</t>
  </si>
  <si>
    <t>Training/Support</t>
  </si>
  <si>
    <t>Free of charge to schools &amp; organizations</t>
  </si>
  <si>
    <t xml:space="preserve">$1,000+/day/site </t>
  </si>
  <si>
    <t>English only, some Spanish-language videos &amp; school specific content if school provides translation</t>
  </si>
  <si>
    <t>COLLEGE IN COLORADO BASE PLATFORM VS. NAVIANCE*</t>
  </si>
  <si>
    <t>District/site license, no portfolio transfer to non-licensed districts</t>
  </si>
  <si>
    <t>Many Colorado and school-specific customizations</t>
  </si>
  <si>
    <t>Some school-specific customizations</t>
  </si>
  <si>
    <t>Unique Users to Date</t>
  </si>
  <si>
    <t>Courses taken; partial to full completion</t>
  </si>
  <si>
    <t>Credit</t>
  </si>
  <si>
    <t>Identity Theft</t>
  </si>
  <si>
    <t>Income</t>
  </si>
  <si>
    <t>Insurance</t>
  </si>
  <si>
    <t>Money Management</t>
  </si>
  <si>
    <t>Paying for College</t>
  </si>
  <si>
    <t>Saving and Investing</t>
  </si>
  <si>
    <t xml:space="preserve">Spending </t>
  </si>
  <si>
    <t>Taxes</t>
  </si>
  <si>
    <t>MONEY 101 USAGE STATISTICS</t>
  </si>
  <si>
    <t>COLLEGE ADMISSIONS TOOL</t>
  </si>
  <si>
    <t>Last academic year</t>
  </si>
  <si>
    <t xml:space="preserve">Matching College List </t>
  </si>
  <si>
    <t>Wizard/Pathway</t>
  </si>
  <si>
    <t>These estimates are based upon 2016 RFP responses</t>
  </si>
  <si>
    <t>Incarcerated</t>
  </si>
  <si>
    <t xml:space="preserve">a credential but need another, close to completion? </t>
  </si>
  <si>
    <t>2011-2016 Outreach Activity</t>
  </si>
  <si>
    <t>More than 4,000 events staffed:</t>
  </si>
  <si>
    <t xml:space="preserve">1,600 presentations </t>
  </si>
  <si>
    <t>250 in-person trainings</t>
  </si>
  <si>
    <t>780 events and special projects</t>
  </si>
  <si>
    <t>College Friday 2016</t>
  </si>
  <si>
    <t>&gt;1,000 businesses, schools and organizations statewide</t>
  </si>
  <si>
    <t>&gt;300,000 individual participants</t>
  </si>
  <si>
    <t>12,000 views</t>
  </si>
  <si>
    <t>Activity:</t>
  </si>
  <si>
    <t>Date:</t>
  </si>
  <si>
    <t>Performed By:</t>
  </si>
  <si>
    <t>Brian - GPS</t>
  </si>
  <si>
    <t>Notes:</t>
  </si>
  <si>
    <t>Weighted Score</t>
  </si>
  <si>
    <t>Functionality</t>
  </si>
  <si>
    <t>Decommision</t>
  </si>
  <si>
    <t>Bare Minimum</t>
  </si>
  <si>
    <t>0$</t>
  </si>
  <si>
    <t>$1.2M</t>
  </si>
  <si>
    <t>$1.9M</t>
  </si>
  <si>
    <t>$1.9M +</t>
  </si>
  <si>
    <t>Psychology of Money</t>
  </si>
  <si>
    <t xml:space="preserve">https://www.cde.state.co.us/cdechart/csact_part5 </t>
  </si>
  <si>
    <t xml:space="preserve"> 2(f) Ensure that each student who enrolls in the sixth grade in an institute charter school, on the day of enrollment, </t>
  </si>
  <si>
    <t>College Application Month website 2016</t>
  </si>
  <si>
    <t>Hash tag contest 350 entries on Twitter, 1,540 entries on Instagram, 37 Facebook</t>
  </si>
  <si>
    <t>CIC Partnerships/Collective Impact Focus</t>
  </si>
  <si>
    <t>6. Learning About Career Portfolios Through a Personal Interview</t>
  </si>
  <si>
    <t>Transition Planning for Special Needs Curriculum</t>
  </si>
  <si>
    <t xml:space="preserve">*Naviance (a product of Hobsons, a for-profit subsidiary of Daily Mail and General Trust) is a career and college planning portal purchased (license to use) by some schools/districts </t>
  </si>
  <si>
    <t>Google Translate site wide (100+ languages)</t>
  </si>
  <si>
    <t>* Represents only usage by those that created and used their account during the last seven years and fall in grad year range</t>
  </si>
  <si>
    <t>CIC STRATEGIC OPTIONS MATRIX</t>
  </si>
  <si>
    <t>Strategic Options</t>
  </si>
  <si>
    <t>CIC Current</t>
  </si>
  <si>
    <t>CIC+</t>
  </si>
  <si>
    <t>Skillful</t>
  </si>
  <si>
    <t xml:space="preserve">CIC Inclusions </t>
  </si>
  <si>
    <t xml:space="preserve">Interests/skills/values assessments </t>
  </si>
  <si>
    <t>Interest Profiler, Career Cluster Survey, Basic Skills Survey, Transferable Skills Checklist, Career Key, Work Values Sorter</t>
  </si>
  <si>
    <t>Explore careers and career clusters</t>
  </si>
  <si>
    <t>Browse and detailed Career Clusters, recommended plan of study for cluster/pathways, voluteering and recreation activities for cluster, Detailed Career Profiles (complete O*Net) including military options, Emerging/specialty career profiles, career keyword search, Career Finder query building tool, compare careers side-by-side, career plan builder, off-site links to industry career sites</t>
  </si>
  <si>
    <t>Explore industry pathways</t>
  </si>
  <si>
    <t>Non-CIC funds</t>
  </si>
  <si>
    <t>Careers In Colorado interactive pathway maps (IT, Construction/Trades, Health) include skills, qualifications, experience and educational requirements for Colorado top jobs in each pathway along with programs available (ETPL interface), Energy Microsite; ICAP enabled</t>
  </si>
  <si>
    <t xml:space="preserve">Job preparation tools, employment </t>
  </si>
  <si>
    <t xml:space="preserve">Practice job application, resume builder, cover letter creator, job interview practice, thank-you letter builder, How-to, examples, get-started worksheets for applications, deep link for career profile to Colorado ZipRecruiter Job Bank, LMI Gateway link  </t>
  </si>
  <si>
    <t>Middle and high school coursework planning</t>
  </si>
  <si>
    <t>Coursework planning by subject &amp; grade, customizable plans of study, graduation requirements and on-track tracking, comparison to college entrance expectations, parental sign off &amp; tracking</t>
  </si>
  <si>
    <t>Statewide student information system integration</t>
  </si>
  <si>
    <t>Transcripts</t>
  </si>
  <si>
    <t>High school to school, high school to college, college to college</t>
  </si>
  <si>
    <t>High school preparation and exploration information</t>
  </si>
  <si>
    <t>High school planning timelines, concurrent enrollment worksheets and portfolio activities, succeeding in high school how to and homework helper resources</t>
  </si>
  <si>
    <t>Understanding postsecondary options</t>
  </si>
  <si>
    <t xml:space="preserve">College planning timeline, getting ready for postsecondary resources and articles, college FAQs, reciprocity and exhange program information, off-site resources </t>
  </si>
  <si>
    <t>Explore schools</t>
  </si>
  <si>
    <t>Browse, quick and custom searches; Detailed profiles for Colorado schools and &gt;8,000 schools nationwide, School Finder query builder, Direct to College connections, compare schools side-by-side, distance search, quick college matching assistant</t>
  </si>
  <si>
    <t>College Admissions Tool</t>
  </si>
  <si>
    <t>Wizard to understand postsecondary options, compare GPA, test scores, coursework to admissions requirements for four-year college in Colorado; planning tools, to-do lists</t>
  </si>
  <si>
    <t>Explore programs and majors</t>
  </si>
  <si>
    <t>Keyword, browse by cluster, related to career searches, links to off-site industry-hosted sites, credential levels available for program, related programs, schools in Colorado and nationwide that offer the program, interviews about the program</t>
  </si>
  <si>
    <t>Eligible Training Providers List</t>
  </si>
  <si>
    <t>Two-year, four-year, apprenticeship, occupational/technical providers and program offerings at the regional level including which are WIOA eligible, search by program, career, provider, career cluster</t>
  </si>
  <si>
    <t>College applications</t>
  </si>
  <si>
    <t>Track application, practice an application, get recruited, apply online</t>
  </si>
  <si>
    <t>Financial aid information and calculators</t>
  </si>
  <si>
    <t>Comprehensive Financial Aid 101 and repayment information, financial aid calculators including Award Estimator (Colorado Schools), EFC Calculator, Savings Calculator, SLOPE calculator (compare entry-level career earnings to loan debt), build fincial aid plans, aid timeline</t>
  </si>
  <si>
    <t>Aid applications</t>
  </si>
  <si>
    <t xml:space="preserve">File the FAFSA online, COF applications and information, Fafsa When? Calculator, </t>
  </si>
  <si>
    <t>Scholarship search and tracking</t>
  </si>
  <si>
    <t>3 million scholarships, targeted seach criteria engine, e-mail notices, deadline and award tracking.</t>
  </si>
  <si>
    <t>Money 101 personal financial literacy</t>
  </si>
  <si>
    <t>10 online courses, certificates of completion, facilitator system, tools and calculators, videos</t>
  </si>
  <si>
    <t>Individual online portfolio</t>
  </si>
  <si>
    <t>Custom local portfolio page and milestones selection</t>
  </si>
  <si>
    <t>Organizations may build a multi-page activities guidance system for users associated with their organization and track completion</t>
  </si>
  <si>
    <t>Portfolio activities</t>
  </si>
  <si>
    <t>Record notes and documents related to to career, job, education, experiences, projects, goals, self-assessments in guided activities. Online journal, annual snapshots of portfolio</t>
  </si>
  <si>
    <t>Professional Center</t>
  </si>
  <si>
    <t>For users associated with organization, build and track Local Portfolio Pages (ICAP), milestones and plans of study. Run reports, analyze data, review individual portfolios, adminster users and groups, correspond and calendar events for users. Obtain resources</t>
  </si>
  <si>
    <t>Career/college curriculum and lesson plans</t>
  </si>
  <si>
    <t>Career and College Readiness Curriculum including lesson plans, Transition Planning and Special Needs Curriculum, resources, lesson plans and student worksheets for Colorado-specific implementation.</t>
  </si>
  <si>
    <t>Report Central</t>
  </si>
  <si>
    <t>Run the same activity, usage and tracking reports as at the single organizational level but aggregated for any organization or combination of organizations in the statewide heirarchy.</t>
  </si>
  <si>
    <t>24/7 access for Colorado colleges to update their data, graphics and video for their online profile, including programs offered.</t>
  </si>
  <si>
    <t>Own Your Future component</t>
  </si>
  <si>
    <t xml:space="preserve">Access to the larger CIC site with additional resources and information for incarcerated, ex-offender, homeless and other at risk populations on "Your Life" including housing, transportation, budget and scheduling. </t>
  </si>
  <si>
    <t>On The Right Path website</t>
  </si>
  <si>
    <t>Resources and information specifically for homeless and foster youth</t>
  </si>
  <si>
    <t>CIC Colorado ASSET website</t>
  </si>
  <si>
    <t>Calculator to determine eligibility for ASSET and COF, information about DACA</t>
  </si>
  <si>
    <t>Miscellaneous</t>
  </si>
  <si>
    <t>Website Technical Support, Student Blogs, Test preparation information and resources</t>
  </si>
  <si>
    <t>Professional Development/Training</t>
  </si>
  <si>
    <t>Workshops to assist education, corrections and workforce professionals use the websites effectively including ICAP implementation strategies</t>
  </si>
  <si>
    <t>Collective Action Partnerships</t>
  </si>
  <si>
    <t>Support to multi-organizational collaborations to use CIC as the process management and data collection structure.</t>
  </si>
  <si>
    <t>Events</t>
  </si>
  <si>
    <t>College Application Month, College Friday is Decision Day</t>
  </si>
  <si>
    <t>Communication, Promotion, Materials</t>
  </si>
  <si>
    <t xml:space="preserve">CIC Strategic Options Workshop Exercise </t>
  </si>
  <si>
    <t>Focus</t>
  </si>
  <si>
    <t>Value</t>
  </si>
  <si>
    <t xml:space="preserve"> Consensus Score (NA = Not Available,M = Medium, or  H = High)</t>
  </si>
  <si>
    <t>Job / Career Planning</t>
  </si>
  <si>
    <t>NA</t>
  </si>
  <si>
    <t>H</t>
  </si>
  <si>
    <t>Academic Plannning</t>
  </si>
  <si>
    <t>Financial Aid</t>
  </si>
  <si>
    <t>Portfolio</t>
  </si>
  <si>
    <t>Integrated Websites</t>
  </si>
  <si>
    <t>Outreach &amp; Advocacy</t>
  </si>
  <si>
    <t>CDLE/CWDC Cost to keep</t>
  </si>
  <si>
    <t>CDHE Cost to keep</t>
  </si>
  <si>
    <t>CDHS Cost to keep</t>
  </si>
  <si>
    <t>Online Data Updates by colleges</t>
  </si>
  <si>
    <t>Likely could not separate</t>
  </si>
  <si>
    <t>Professional Support</t>
  </si>
  <si>
    <t>Lifelong, transferable</t>
  </si>
  <si>
    <t>Individuals throughout their life and throughout the state may connect to whichever organization or multiple organizations that support them without losing data. Multiple organizational professionals may view each portfolio.</t>
  </si>
  <si>
    <t>July 1 2018 - June 30 2019</t>
  </si>
  <si>
    <t>Post Secondary Planning</t>
  </si>
  <si>
    <t xml:space="preserve">House activities completed, goals set, career and college aspirations, documents and reflections </t>
  </si>
  <si>
    <t>Account creation and integration with local SIS, local course catalog and plans of study, automated grade, credit hour data into plan, export file for schedule requests, data integration to analyze outcomes into postsecondary and workforce, import data into student portfolios</t>
  </si>
  <si>
    <t>Continuous exploration, planning and decision-making framework</t>
  </si>
  <si>
    <t xml:space="preserve">Tools and features that allow continuous and cumulative exploration and planning activities to be presented in a process framework that builds on previous work rather than disparate individual activities </t>
  </si>
  <si>
    <t>User and topic-specific guides and materials, newsletter, training materials as well as promotion to consumers on product availability</t>
  </si>
  <si>
    <t>Of Statewide Interest</t>
  </si>
  <si>
    <t>Underserved Communities</t>
  </si>
  <si>
    <t>Data Integrity and Compliance</t>
  </si>
  <si>
    <t>Comprehensiveness with affordability for disadvantaged populations such as rural, foster and homeless youth, offenders, ex-offenders, unemployed adults, etc.</t>
  </si>
  <si>
    <t>M</t>
  </si>
  <si>
    <t>Informational integrity vetted and monitored for legal status, accuracy and quality by state agencies</t>
  </si>
  <si>
    <t>Financial Literacy</t>
  </si>
  <si>
    <t xml:space="preserve">Fed, FDIC, Banks, </t>
  </si>
  <si>
    <t>Functionality Priorities</t>
  </si>
  <si>
    <t>Priority Populations</t>
  </si>
  <si>
    <t xml:space="preserve">Bandwidth </t>
  </si>
  <si>
    <t>Non-duplicative</t>
  </si>
  <si>
    <t>Value (from last session)</t>
  </si>
  <si>
    <t>Core Platform Requirements</t>
  </si>
  <si>
    <t>Engaging graphics, content and features that are demographically specific</t>
  </si>
  <si>
    <t>Responsive design</t>
  </si>
  <si>
    <t>Personalized</t>
  </si>
  <si>
    <t>Resources and funding clearinghouse</t>
  </si>
  <si>
    <t>Case Management</t>
  </si>
  <si>
    <t xml:space="preserve">Provide search utility, based on identified needs, to resources, both direct and online, including available funding/aid for both living and education costs. Similar to 211 service, provide interface that allows service providers to keep data current </t>
  </si>
  <si>
    <t>Provide the tool to help professionals to administer, collaborate and record their work with users on the systems and during their efforts in general to help customers with career, education and financial planning.</t>
  </si>
  <si>
    <t>Offenders</t>
  </si>
  <si>
    <t>Ex-offenders</t>
  </si>
  <si>
    <t>Foster/homeless</t>
  </si>
  <si>
    <t>Unemployed/adults in transition</t>
  </si>
  <si>
    <t>Address the Belief Gap</t>
  </si>
  <si>
    <t>First generation, low income, minority</t>
  </si>
  <si>
    <t>Determine each user needs through an intake assessment or survey instrument; provide customized activity recommendations and navigation based on the results</t>
  </si>
  <si>
    <t>Pathway and coursework planner</t>
  </si>
  <si>
    <t xml:space="preserve">Understand pathway options </t>
  </si>
  <si>
    <t>Employer and community interface</t>
  </si>
  <si>
    <t>Events that focus attention on and promote the agencies and use of the platform</t>
  </si>
  <si>
    <t>Document external activities</t>
  </si>
  <si>
    <t>Professional Oversight</t>
  </si>
  <si>
    <t>Data aggregation tool</t>
  </si>
  <si>
    <t>Online data updates by colleges</t>
  </si>
  <si>
    <t>Aid for Adults</t>
  </si>
  <si>
    <t>Financial aid information and assistance specifically targeted to adults</t>
  </si>
  <si>
    <t>Academic Planning</t>
  </si>
  <si>
    <t>Test Prep</t>
  </si>
  <si>
    <t>Resources and information for free test preparation - all tests</t>
  </si>
  <si>
    <t>Website Technical Support</t>
  </si>
  <si>
    <t>Technical Support</t>
  </si>
  <si>
    <t>Acknowledgement of and planning for bandwidth constraints in some areas of the state</t>
  </si>
  <si>
    <t>System Security</t>
  </si>
  <si>
    <t>Platform is secure and private; users dictate entities that may view their individual data</t>
  </si>
  <si>
    <t>Middle skills interested</t>
  </si>
  <si>
    <t>STEM interested</t>
  </si>
  <si>
    <t>GED/HSE</t>
  </si>
  <si>
    <t>Facilitate employer and community engagement in providing work-based learning options and mentorships to interested students and adults</t>
  </si>
  <si>
    <t>Text messaging</t>
  </si>
  <si>
    <t>Information and reminders about key dates; age and pathway specific</t>
  </si>
  <si>
    <t xml:space="preserve">Access to the larger Platform site with additional resources and information for incarcerated, ex-offender, homeless and other at risk populations on "Your Life" including housing, transportation, budget and scheduling. </t>
  </si>
  <si>
    <t>Support to multi-organizational collaborations to use Platform as the process management and data collection structure.</t>
  </si>
  <si>
    <t>Features, tools, supports to help marginalized populations to address the belief gap and gain hope that their future outcomes can be optimized</t>
  </si>
  <si>
    <t>Collection, aggregation and analysis of individual aspirational, experience, training/education and skills data with postsecondary and workforce attainment (National Clearinghouse and Wage) data</t>
  </si>
  <si>
    <t xml:space="preserve">Identify, streamline and integrate existing tools and features to avoid redundancy, cost and user confusion. New development should focus on items not currently offered by the collaborative </t>
  </si>
  <si>
    <t>Individuals throughout their life and throughout the state may connect their account to whichever organization or multiple organizations that support them without losing data. Multiple organizational professionals may view each user account if authorized.</t>
  </si>
  <si>
    <t xml:space="preserve">Explore pros and cons of workforce options including skilled trades, professional, technical, military, etc. Help users get past the stigmas and understand the skills, experience, postsecondary education/training to be successful within the option, gap analysis and match to individuals' preferences and characteristics, present job availability and trends, detailed guidance to attain </t>
  </si>
  <si>
    <t>Build a pathways and complementary course planner that helps the student/adult effectively plan and transition through to postsecondary option desired including concurrent enrollment, military and youth apprenticeship options (along with two- and four-year schools), STEM and skilled trades paths</t>
  </si>
  <si>
    <t>Virtual Job Fairs</t>
  </si>
  <si>
    <t>Participate in virtual job fairs within region.</t>
  </si>
  <si>
    <t>Presentation portfolio</t>
  </si>
  <si>
    <t>Presentation-ready online portfolio created from user account for distribution during job or college applications</t>
  </si>
  <si>
    <t>Future State Concepts</t>
  </si>
  <si>
    <t>Critical Transitions Support</t>
  </si>
  <si>
    <t xml:space="preserve">College planning timeline, getting ready for postsecondary resources and articles, college FAQs, reciprocity and exchange program information, off-site resources </t>
  </si>
  <si>
    <t>Browse and detailed Career Clusters, recommended plan of study for cluster/pathways, volunteering and recreation activities for cluster, Detailed Career Profiles (complete O*Net) including military options, Emerging/specialty career profiles, career keyword search, Career Finder query building tool, compare careers side-by-side, career plan builder, off-site links to industry career sites</t>
  </si>
  <si>
    <t>Record notes and documents related to  career, job, education, experiences, projects, goals, self-assessments in guided activities. Online journal, annual snapshots of portfolio</t>
  </si>
  <si>
    <t>For users associated with organization, build and track Local Portfolio Pages (ICAP), milestones and plans of study. Run reports, analyze data, review individual portfolios, administer users and groups, correspond and calendar events for users. Obtain resources</t>
  </si>
  <si>
    <t>Run the same activity, usage and tracking reports as at the single organizational level but aggregated for any organization or combination of organizations in the statewide hierarchy.</t>
  </si>
  <si>
    <t>Comprehensive Financial Aid 101 and repayment information, financial aid calculators including Award Estimator (Colorado Schools), EFC Calculator, Savings Calculator, SLOPE calculator (compare entry-level career earnings to loan debt), build financial aid plans, aid timeline</t>
  </si>
  <si>
    <t>3 million scholarships, targeted search criteria engine, e-mail notices, deadline and award tracking.</t>
  </si>
  <si>
    <t>Compatible with varying devices formats</t>
  </si>
  <si>
    <t>Longitudinal Data Tracking</t>
  </si>
  <si>
    <t>Integration</t>
  </si>
  <si>
    <t>One-time (app like) and over-time use frameworks</t>
  </si>
  <si>
    <t>Structure that facilitates both one-time use as well as fostering continuous and cumulative exploration and planning that builds on previous work - accommodates both long and short term planning</t>
  </si>
  <si>
    <t>Contemporary user interface</t>
  </si>
  <si>
    <t xml:space="preserve">Interoperability and real-time data integration and transfer between and among various tools, features and components regardless of vendor or agency hosting that component </t>
  </si>
  <si>
    <t xml:space="preserve">Practice job application, resume builder, cover letter creator, job interview practice, thank-you letter builder, How-to, examples, get-started worksheets for applications, deep link for career profile to Colorado Zip Recruiter Job Bank, LMI Gateway link  </t>
  </si>
  <si>
    <t>FY2018</t>
  </si>
  <si>
    <t>FY2019</t>
  </si>
  <si>
    <t>Sept</t>
  </si>
  <si>
    <t>Go Forward Timeline</t>
  </si>
  <si>
    <t>College In Colorado Current Services Mix</t>
  </si>
  <si>
    <t xml:space="preserve">Funded </t>
  </si>
  <si>
    <t>Un-funded</t>
  </si>
  <si>
    <t>online presence and scaled down outreach activities continue</t>
  </si>
  <si>
    <t>online presence with bare minimum, current, or expanded staff support</t>
  </si>
  <si>
    <t>Product Development</t>
  </si>
  <si>
    <t>Functionality mix visioning</t>
  </si>
  <si>
    <t>Vendor research</t>
  </si>
  <si>
    <t>Scoping, SOW &amp; RFP creation</t>
  </si>
  <si>
    <t>RFP administration</t>
  </si>
  <si>
    <t>Proposals evaluation &amp; vendor(s) selection</t>
  </si>
  <si>
    <t>Contract(s) negotiation and finalization</t>
  </si>
  <si>
    <t>Product(s) build and/or integration</t>
  </si>
  <si>
    <t>Governance Definition</t>
  </si>
  <si>
    <t>Finalize agency participants</t>
  </si>
  <si>
    <t>Select Structure and legal form</t>
  </si>
  <si>
    <t>Create governing document/constitution</t>
  </si>
  <si>
    <t>Ratify constitution with participating agencies</t>
  </si>
  <si>
    <t>Appoint, convene board</t>
  </si>
  <si>
    <t>Product build and services plan oversight</t>
  </si>
  <si>
    <t>Funding Strategies</t>
  </si>
  <si>
    <t>ID funders FY2019</t>
  </si>
  <si>
    <t>FY2019 funders participate in creating governance structure, RFP proposal evaluation and vendor selection</t>
  </si>
  <si>
    <t>ID funding streams for FY2020-2023, lock in FY2020 funding</t>
  </si>
  <si>
    <t>Lock in funding for FY2021</t>
  </si>
  <si>
    <t>Services Scoping</t>
  </si>
  <si>
    <t>Create outreach, training and communications services plans</t>
  </si>
  <si>
    <t>Hire and/or Train Staff</t>
  </si>
  <si>
    <t>Decommission Timeline</t>
  </si>
  <si>
    <t>User Preparation (Org with CIC assistance)</t>
  </si>
  <si>
    <t>Discontinuance Messaging</t>
  </si>
  <si>
    <t xml:space="preserve">Budget impact estimation, locate and contract with replacement </t>
  </si>
  <si>
    <t>Data Capture via reports &amp; downloads</t>
  </si>
  <si>
    <t>Products Preparation (case by case)</t>
  </si>
  <si>
    <t>Purchase/development to separate, hosting, data transfer, maintenance, user re-training</t>
  </si>
  <si>
    <t>Notes</t>
  </si>
  <si>
    <t>Refugees</t>
  </si>
  <si>
    <t>Rural school districts may not have a 0$, data-integrated option for many of the functionality in CIC</t>
  </si>
  <si>
    <t>Agency</t>
  </si>
  <si>
    <t>Participant</t>
  </si>
  <si>
    <t>E-Mail Address</t>
  </si>
  <si>
    <t>Focus Area</t>
  </si>
  <si>
    <t>Proposed Focus Area</t>
  </si>
  <si>
    <t>CDHE</t>
  </si>
  <si>
    <t>Diane Duffy</t>
  </si>
  <si>
    <t>Diane.Duffy@dhe.state.co.us</t>
  </si>
  <si>
    <t>Services Design</t>
  </si>
  <si>
    <t>Inta Morris</t>
  </si>
  <si>
    <t>Inta.Morris@dhe.state.co.us</t>
  </si>
  <si>
    <t>Beth Bean</t>
  </si>
  <si>
    <t>Beth.Bean@dhe.state.co.us</t>
  </si>
  <si>
    <t>Governance Structure</t>
  </si>
  <si>
    <t>CDLE</t>
  </si>
  <si>
    <t>Bill Dowling</t>
  </si>
  <si>
    <t>William.Dowling@state.co.us</t>
  </si>
  <si>
    <t>Mark Duey</t>
  </si>
  <si>
    <t>mark.duey@state.co.us</t>
  </si>
  <si>
    <t>Matt Cornett</t>
  </si>
  <si>
    <t>matt.cornett@state.co.us</t>
  </si>
  <si>
    <t>Elise Lowe-Vaughn</t>
  </si>
  <si>
    <t>Elise.Lowe-Vaughn@state.co.us</t>
  </si>
  <si>
    <t>CWDC</t>
  </si>
  <si>
    <t>Stephanie Veck</t>
  </si>
  <si>
    <t>stephanie.veck@state.co.us</t>
  </si>
  <si>
    <t>Lee Wheeler-Berliner</t>
  </si>
  <si>
    <t>lee.wheeler-berliner@state.co.us</t>
  </si>
  <si>
    <t>CDE</t>
  </si>
  <si>
    <t>Misti Ruthven</t>
  </si>
  <si>
    <t>Ruthven_M@cde.state.co.us</t>
  </si>
  <si>
    <t>Paula Gumina</t>
  </si>
  <si>
    <t>Gumina_P@cde.state.co.us</t>
  </si>
  <si>
    <t>Danielle Ongart</t>
  </si>
  <si>
    <t>Ongart_D@cde.state.co.us)</t>
  </si>
  <si>
    <t>CCCS</t>
  </si>
  <si>
    <t>Landon Pirius</t>
  </si>
  <si>
    <t>Landon.Pirius@cccs.edu</t>
  </si>
  <si>
    <t>CCCS - CTE</t>
  </si>
  <si>
    <t>DOC</t>
  </si>
  <si>
    <t>Joan Carson</t>
  </si>
  <si>
    <t>joan.carson@state.co.us</t>
  </si>
  <si>
    <t>Tony Streveler</t>
  </si>
  <si>
    <t>Tony.Streveler@state.co.us</t>
  </si>
  <si>
    <t>David Johnson (DJ)</t>
  </si>
  <si>
    <t>Davidm.Johnson@state.co.us</t>
  </si>
  <si>
    <t>CDHS</t>
  </si>
  <si>
    <t>Jarene Petersen</t>
  </si>
  <si>
    <t>jerene.petersen@state.co.us</t>
  </si>
  <si>
    <t>Trevor Williams</t>
  </si>
  <si>
    <t>trevor.williams@state.co.us</t>
  </si>
  <si>
    <t>CDHS - CHAFEE</t>
  </si>
  <si>
    <t>Derek Blake</t>
  </si>
  <si>
    <t>derek.blake@state.co.us</t>
  </si>
  <si>
    <t>CDHS - TANF</t>
  </si>
  <si>
    <t>Katie Griego</t>
  </si>
  <si>
    <t>katie.griego@state.co.us</t>
  </si>
  <si>
    <t>Ki'I Powell</t>
  </si>
  <si>
    <t>ki'i.powell@state.co.us</t>
  </si>
  <si>
    <t>Project Support</t>
  </si>
  <si>
    <t>Government Performance Solutions</t>
  </si>
  <si>
    <t>Brian Pool</t>
  </si>
  <si>
    <t>brian@governmentperformance.us</t>
  </si>
  <si>
    <t>Facilitator</t>
  </si>
  <si>
    <t>CDHE/CIC</t>
  </si>
  <si>
    <t>Julia Pirnack</t>
  </si>
  <si>
    <t>Julia.Pirnack@cic.state.co.us</t>
  </si>
  <si>
    <t>Project Manager</t>
  </si>
  <si>
    <t>Twyla Esquibel</t>
  </si>
  <si>
    <t>Twyla.Esquibel@cic.state.co.us</t>
  </si>
  <si>
    <t>Administrative Support</t>
  </si>
  <si>
    <t>x</t>
  </si>
  <si>
    <t>Creative long term funding model</t>
  </si>
  <si>
    <t>Secure funding through 1.)Dec. 2018 and/or 2.) June 2018</t>
  </si>
  <si>
    <t>Short-term funding</t>
  </si>
  <si>
    <t>Consolidated Action items</t>
  </si>
  <si>
    <t>On the "Sticky Notes"</t>
  </si>
  <si>
    <t>Paula, Matt, Diane, Inta, Julia</t>
  </si>
  <si>
    <t>Funding</t>
  </si>
  <si>
    <t>Communicate that changes are coming</t>
  </si>
  <si>
    <t>As necessary, discuss collaborative funding with non-agency users such as school districts that are required to provide functionality</t>
  </si>
  <si>
    <t>I.D. mandatory users, notify that it’s no longer free. Invite to collaborate</t>
  </si>
  <si>
    <t>Communicate CIC current status and upcoming process to professionals throughout the state</t>
  </si>
  <si>
    <t>Communicate Plan to current CIC customers by Jan. 2018</t>
  </si>
  <si>
    <t>Communications</t>
  </si>
  <si>
    <t xml:space="preserve">Create legal MOU shared Governance Documents </t>
  </si>
  <si>
    <t>Signed Jan. 1</t>
  </si>
  <si>
    <t>Draft Dec. 1</t>
  </si>
  <si>
    <t>Initial charter exploratory / Planning for</t>
  </si>
  <si>
    <t>Charter</t>
  </si>
  <si>
    <t>Access Tech in use by audience (platform)</t>
  </si>
  <si>
    <t>Research data/security needs</t>
  </si>
  <si>
    <t>Platform Requirements (Mark, Julia)</t>
  </si>
  <si>
    <t>Explore how each product is funded for each user group</t>
  </si>
  <si>
    <t>Gather how do customers prioritize these platforms in their budget</t>
  </si>
  <si>
    <t>Document cost of each product</t>
  </si>
  <si>
    <t>Map current collective spend on similar services</t>
  </si>
  <si>
    <t>Current Product Funding</t>
  </si>
  <si>
    <t>Meet with users to id strengths/weaknesses</t>
  </si>
  <si>
    <t>Gather what are customers using and why?</t>
  </si>
  <si>
    <t>Review Current environment (software)</t>
  </si>
  <si>
    <t>Gather qualitative information about each product</t>
  </si>
  <si>
    <t>Product development. What does it already do?</t>
  </si>
  <si>
    <r>
      <t>Catalog existing products</t>
    </r>
    <r>
      <rPr>
        <b/>
        <sz val="11"/>
        <color theme="1"/>
        <rFont val="Calibri"/>
        <family val="2"/>
        <scheme val="minor"/>
      </rPr>
      <t xml:space="preserve"> </t>
    </r>
  </si>
  <si>
    <t>Inventory current products and services</t>
  </si>
  <si>
    <t>Take inventory of products and services.</t>
  </si>
  <si>
    <t>Product Information</t>
  </si>
  <si>
    <t>Identify significant users – see how they use it. estimate how it will be used</t>
  </si>
  <si>
    <t>Detail business requirements for each agency/unit</t>
  </si>
  <si>
    <t>Identify users/user groups</t>
  </si>
  <si>
    <t>Document workflows -customer based</t>
  </si>
  <si>
    <t>Mandatory Users &amp; Mapped</t>
  </si>
  <si>
    <t>User Workflows</t>
  </si>
  <si>
    <t>By When</t>
  </si>
  <si>
    <t>By Whom</t>
  </si>
  <si>
    <t>How</t>
  </si>
  <si>
    <t>Product and Services</t>
  </si>
  <si>
    <t>career and workforce pathways, including users and the professionals that assist them</t>
  </si>
  <si>
    <t xml:space="preserve">Products and services that relate to exploring and planning education, training, </t>
  </si>
  <si>
    <t>Implementation Items</t>
  </si>
  <si>
    <t>User Group</t>
  </si>
  <si>
    <t xml:space="preserve">Paula, Trevor, Inta, Matt C, Julia, Megan M, Misti R, </t>
  </si>
  <si>
    <t>User Workflows (Software Agnostic)</t>
  </si>
  <si>
    <t>Distinguish between statutory requirements, common and best practices</t>
  </si>
  <si>
    <t>Define future state enhancements to the workflow</t>
  </si>
  <si>
    <t>Detail current state process workflows for each program area</t>
  </si>
  <si>
    <t>Identify functional gaps in product and services</t>
  </si>
  <si>
    <t>Catalog features/functions of each currently used product</t>
  </si>
  <si>
    <t>Catalog features/functions of each other potential products</t>
  </si>
  <si>
    <t>Explore how much staff task time is required to complete workflow (e.g. budget-based workload analysis, or time study)</t>
  </si>
  <si>
    <t>Explore current training costs</t>
  </si>
  <si>
    <t>Detail data, security and technical current and future needs for a centralized system</t>
  </si>
  <si>
    <t>Lee, Diane, Julia</t>
  </si>
  <si>
    <t>Lee, Mark, Trevor, Matt, Julia</t>
  </si>
  <si>
    <t>Develop long-term MOU for governance, funding and data sharing</t>
  </si>
  <si>
    <t>Draft and sign 18-month Charter with CWDC</t>
  </si>
  <si>
    <t>Verify short term development funding (Jan 2018-June 2019)</t>
  </si>
  <si>
    <t>Develop a sustainable long-term funding model (included with RFP)</t>
  </si>
  <si>
    <t>Higher Education/K-12 Education</t>
  </si>
  <si>
    <t>Human Services</t>
  </si>
  <si>
    <t>Justice Involved</t>
  </si>
  <si>
    <t>Requirement/Statute/Program</t>
  </si>
  <si>
    <t>HB05-1057 inform about  COF, HEAR</t>
  </si>
  <si>
    <t>SB09-256 ICAP &amp; CIC acct.</t>
  </si>
  <si>
    <t>HB17-1041 Education leading to jobs</t>
  </si>
  <si>
    <t>Education</t>
  </si>
  <si>
    <t>Pre-release</t>
  </si>
  <si>
    <t>Parole</t>
  </si>
  <si>
    <t>8th grade students &amp; parents</t>
  </si>
  <si>
    <t>High school and 6th grade</t>
  </si>
  <si>
    <t>Talent Pipeline</t>
  </si>
  <si>
    <t>High School</t>
  </si>
  <si>
    <t>Self Knowledge &amp; Goals</t>
  </si>
  <si>
    <t>Goal setting and action planning</t>
  </si>
  <si>
    <t>Job/Career Planning</t>
  </si>
  <si>
    <t>Four-year</t>
  </si>
  <si>
    <t>Two-year</t>
  </si>
  <si>
    <t>Certificate</t>
  </si>
  <si>
    <t>Apprenticeship</t>
  </si>
  <si>
    <t>Military</t>
  </si>
  <si>
    <t>Direct to Work</t>
  </si>
  <si>
    <t>FAFSA</t>
  </si>
  <si>
    <t>COF</t>
  </si>
  <si>
    <t xml:space="preserve">Access to additional resources and information for incarcerated, ex-offender, homeless and other at risk populations on "Your Life" including housing, transportation, budget and scheduling. </t>
  </si>
  <si>
    <t>Colorado ASSET website</t>
  </si>
  <si>
    <t>Outreach and Advocacy</t>
  </si>
  <si>
    <t xml:space="preserve">JOURNEY MAP - </t>
  </si>
  <si>
    <t>Unemployed Adult Archetype</t>
  </si>
  <si>
    <t>Platform Home</t>
  </si>
  <si>
    <t>Areas of Concern Survey</t>
  </si>
  <si>
    <t>Suggested Assistance Partner</t>
  </si>
  <si>
    <t xml:space="preserve">User Portfolio: Results, documents, plans </t>
  </si>
  <si>
    <t>System Suggested Itinerary</t>
  </si>
  <si>
    <t>DHE/CIC Essential Elements Platform</t>
  </si>
  <si>
    <t>Explore/plan career and related education needs</t>
  </si>
  <si>
    <t>Workforce Center</t>
  </si>
  <si>
    <t xml:space="preserve">Explore key industry top Jobs </t>
  </si>
  <si>
    <t>Unemployment claim</t>
  </si>
  <si>
    <t>CWDC: Colorado Training Providers (ETPL)</t>
  </si>
  <si>
    <t xml:space="preserve">Find local programs &amp; WIOA funds </t>
  </si>
  <si>
    <t>CDLE: Labor Market Information</t>
  </si>
  <si>
    <t>Job Vacancy Listings, local occupations in demand</t>
  </si>
  <si>
    <t>DHS: Office of Economic Security's Div of Food and Energy Assistance: SNAP (Food Stamps)</t>
  </si>
  <si>
    <t>Apply for SNAP</t>
  </si>
  <si>
    <t>CCCS: Credit for Prior Learning</t>
  </si>
  <si>
    <t>DHE: Money 101 Financial Literacy</t>
  </si>
  <si>
    <t>Budgeting, Money Management</t>
  </si>
  <si>
    <t>Sub-Persona</t>
  </si>
  <si>
    <t>Profile/survey element</t>
  </si>
  <si>
    <t>Additional Activity/agency connections examples</t>
  </si>
  <si>
    <t>With child in household</t>
  </si>
  <si>
    <t xml:space="preserve">Dependent ages </t>
  </si>
  <si>
    <t>CO Works/TANF, DHS suggested assistance partner</t>
  </si>
  <si>
    <t>Justice involved</t>
  </si>
  <si>
    <t>Criminal record</t>
  </si>
  <si>
    <t>Own Your Future</t>
  </si>
  <si>
    <t>Active duty veteran</t>
  </si>
  <si>
    <t>Veteran status</t>
  </si>
  <si>
    <t>Workforce Veteran services</t>
  </si>
  <si>
    <t>Disabled</t>
  </si>
  <si>
    <t>Disability status</t>
  </si>
  <si>
    <t>Vocation Rehabilitation services</t>
  </si>
  <si>
    <t>No Diploma/HSE</t>
  </si>
  <si>
    <t>HS/HSE Grad Year</t>
  </si>
  <si>
    <t xml:space="preserve">Adult Education/GED </t>
  </si>
  <si>
    <t>Education Option Decision</t>
  </si>
  <si>
    <t>Preferred Ed Option</t>
  </si>
  <si>
    <t>College Admissions Tool/ETPL/College Exploration</t>
  </si>
  <si>
    <t>Sarah Leopold</t>
  </si>
  <si>
    <t>Andy Tucker</t>
  </si>
  <si>
    <t>CDHS-EB</t>
  </si>
  <si>
    <t>Andrew Galloway</t>
  </si>
  <si>
    <t>Fred Franko</t>
  </si>
  <si>
    <t>Colorado Career Trailhead</t>
  </si>
  <si>
    <t>Develop Talent</t>
  </si>
  <si>
    <t>Path To Success</t>
  </si>
  <si>
    <t>Educational Pathways</t>
  </si>
  <si>
    <t>Educational Navigator or Coach</t>
  </si>
  <si>
    <t xml:space="preserve">Advance Colorado </t>
  </si>
  <si>
    <t>Classroom to Career</t>
  </si>
  <si>
    <t>Colorado Map To Careers</t>
  </si>
  <si>
    <t xml:space="preserve">Colorado Educational Map </t>
  </si>
  <si>
    <t>Safe and Career People Pathways</t>
  </si>
  <si>
    <t>Build You Own Pathway</t>
  </si>
  <si>
    <t>Building Pathways</t>
  </si>
  <si>
    <t>My Pathway Planner</t>
  </si>
  <si>
    <t>Creating My Way</t>
  </si>
  <si>
    <t>My Path Coach</t>
  </si>
  <si>
    <t>Path Builder</t>
  </si>
  <si>
    <t>My Way Forward</t>
  </si>
  <si>
    <t>My Pathway Coach</t>
  </si>
  <si>
    <t>Pathway Power</t>
  </si>
  <si>
    <t>My Power Plan</t>
  </si>
  <si>
    <t>Colorado Thrives</t>
  </si>
  <si>
    <t>Plot Your Pathway</t>
  </si>
  <si>
    <t>My Pathway</t>
  </si>
  <si>
    <t>Pathway Planner</t>
  </si>
  <si>
    <t>Fashion Your Passion</t>
  </si>
  <si>
    <t>Launch Pad Colorado</t>
  </si>
  <si>
    <t>Win The Future (WTF)</t>
  </si>
  <si>
    <t xml:space="preserve">Plan Your Future </t>
  </si>
  <si>
    <t>What’s Next</t>
  </si>
  <si>
    <t xml:space="preserve">My Way  </t>
  </si>
  <si>
    <t>My Journey Map</t>
  </si>
  <si>
    <t>NAMES</t>
  </si>
  <si>
    <t>.org available</t>
  </si>
  <si>
    <t>.com available</t>
  </si>
  <si>
    <t>$788 + $15/yr</t>
  </si>
  <si>
    <t>$69.99 + comm</t>
  </si>
  <si>
    <t>Colorado Futures</t>
  </si>
  <si>
    <t>Accessible to parents, professional service providers</t>
  </si>
  <si>
    <t>Best Career Planner Ever</t>
  </si>
  <si>
    <t>WIOA I-B Youth employment &amp; training</t>
  </si>
  <si>
    <t>WIOA Title II Basic Education for Adults</t>
  </si>
  <si>
    <t>WIOA Title III Wagner-Peyser</t>
  </si>
  <si>
    <t>WIOA Title IV Vocational Rehabilitation</t>
  </si>
  <si>
    <t>Facilitate development of career pathways</t>
  </si>
  <si>
    <t>Coordinate workforce and economic development</t>
  </si>
  <si>
    <t>Implement initiatives designed to meet the needs of employers</t>
  </si>
  <si>
    <t>Expand access to employment, training, education and support services</t>
  </si>
  <si>
    <t>Co-enrollment among core programs, strengthen link between one-stop and unemployment insurance</t>
  </si>
  <si>
    <t>16-24</t>
  </si>
  <si>
    <t>Supportive Services Case Management and/or Documentation</t>
  </si>
  <si>
    <t>Entrepreneurial Skills Training</t>
  </si>
  <si>
    <t>WIOA 1-B Adult, Dislocated Worker Employment &amp; Training</t>
  </si>
  <si>
    <t>English as a second language</t>
  </si>
  <si>
    <t>DreamBuilders</t>
  </si>
  <si>
    <t>ClimbUp</t>
  </si>
  <si>
    <t>My Journey Maker</t>
  </si>
  <si>
    <t>My Path Maker</t>
  </si>
  <si>
    <t>MyPath Plotter</t>
  </si>
  <si>
    <t>My Way Finder</t>
  </si>
  <si>
    <t>Next Steps</t>
  </si>
  <si>
    <t>Next Step Up</t>
  </si>
  <si>
    <t>Pathways To Hope</t>
  </si>
  <si>
    <t>Deliver Dreams</t>
  </si>
  <si>
    <t>Myers Briggs, Kiersey</t>
  </si>
  <si>
    <t>Learning Style Inventory</t>
  </si>
  <si>
    <t>Work Values Sorter</t>
  </si>
  <si>
    <t>Assessments and Surveys</t>
  </si>
  <si>
    <t>GED/High School Equivalency or Graduation</t>
  </si>
  <si>
    <t>Understanding Options after HS Diploma/HSE</t>
  </si>
  <si>
    <t>Occupational/ Technical</t>
  </si>
  <si>
    <t>Industry Certificate</t>
  </si>
  <si>
    <t>College or alternate application processes</t>
  </si>
  <si>
    <t>Other education funding resources</t>
  </si>
  <si>
    <t>Personal financial literacy</t>
  </si>
  <si>
    <t>Financial assistance information</t>
  </si>
  <si>
    <t xml:space="preserve">Housing </t>
  </si>
  <si>
    <t>Transportation</t>
  </si>
  <si>
    <t>Time management</t>
  </si>
  <si>
    <t>Secure personal document storage</t>
  </si>
  <si>
    <t>Data collection and reporting tools</t>
  </si>
  <si>
    <t>Target Population Websites</t>
  </si>
  <si>
    <t>On The Right Path (foster/homeless)</t>
  </si>
  <si>
    <t>Own Your Future (incarcerated, ex-offender)</t>
  </si>
  <si>
    <t>Paid, un-paid, transitional employment (practical work experience)</t>
  </si>
  <si>
    <t>Employability Skills</t>
  </si>
  <si>
    <t>Ensure readiness for postsecondary and workforce success</t>
  </si>
  <si>
    <t>Work study</t>
  </si>
  <si>
    <t>Student loans</t>
  </si>
  <si>
    <t>Grants</t>
  </si>
  <si>
    <t>Understand process</t>
  </si>
  <si>
    <t>Lifelong, transferable internally &amp; externally upon transfer</t>
  </si>
  <si>
    <t>Private and secure</t>
  </si>
  <si>
    <t>Comparative data and reports; previous year to current year</t>
  </si>
  <si>
    <t>Individual profile, electronic database for individual</t>
  </si>
  <si>
    <t>Aligned with Standards</t>
  </si>
  <si>
    <t>Remediation, credit recovery</t>
  </si>
  <si>
    <t>Concurrent Enrollment - benefits, how-to</t>
  </si>
  <si>
    <t>PSD and Charter in ICAP</t>
  </si>
  <si>
    <t>ASVAB</t>
  </si>
  <si>
    <t>HB15-1274 industry driven career pathways</t>
  </si>
  <si>
    <t>Assist students with entering the workforce to fuel economy</t>
  </si>
  <si>
    <t>Explore in-demand industries and top jobs pathways</t>
  </si>
  <si>
    <t xml:space="preserve">Data is current, industry driven, relevant </t>
  </si>
  <si>
    <t>Higher Education Admission Standards (Fall 2019 +)</t>
  </si>
  <si>
    <t>Career Profile data and exploration tools</t>
  </si>
  <si>
    <t>Employment Forecasts</t>
  </si>
  <si>
    <t>Explore schools and training providers profiles, tools</t>
  </si>
  <si>
    <t>At individual invitation, parents, professionals, pre-collegiate providers, employers and postsecondary institutions may view portfolio</t>
  </si>
  <si>
    <t>Record leadership, community service, other positive social/civic work</t>
  </si>
  <si>
    <t>Build course plan related to post sec goals</t>
  </si>
  <si>
    <t>Test preparation and scores</t>
  </si>
  <si>
    <t>Explore postsecondary career and education opportunities, align coursework and curriculum, apply to postsecondary institutions, secure financial aid</t>
  </si>
  <si>
    <t>Key Outcomes:</t>
  </si>
  <si>
    <t>Understand admissions requirements</t>
  </si>
  <si>
    <t>Services/Workshops Calendar: courses and events</t>
  </si>
  <si>
    <t>Communicate with clients</t>
  </si>
  <si>
    <t>Calendar activities</t>
  </si>
  <si>
    <t>Group and administer cohorts</t>
  </si>
  <si>
    <t>Decrease the dropout rate, increase graduation rates</t>
  </si>
  <si>
    <t>Impact of Education (including financial)</t>
  </si>
  <si>
    <t>Why is education important?</t>
  </si>
  <si>
    <t>Colorado Rises Master Plan</t>
  </si>
  <si>
    <t>Increase Credential Completion, Erase Equity Gaps, Improve Student Success, Invest in Affordability</t>
  </si>
  <si>
    <t>Adults /Institutions</t>
  </si>
  <si>
    <t>Academic Planning (Program of education planning)</t>
  </si>
  <si>
    <t>Primary Audience</t>
  </si>
  <si>
    <t>Budgeting</t>
  </si>
  <si>
    <t>529 Savings Plans</t>
  </si>
  <si>
    <t>Unemployment assistance &amp; application</t>
  </si>
  <si>
    <t>Child care</t>
  </si>
  <si>
    <t>Food Stamps (SNAP)</t>
  </si>
  <si>
    <t>"2.1.1-like" funding resources database</t>
  </si>
  <si>
    <t>Professional Development/Training on tools</t>
  </si>
  <si>
    <t xml:space="preserve">Website Technical Support, </t>
  </si>
  <si>
    <t>Employment Plan</t>
  </si>
  <si>
    <t>Academic Plan</t>
  </si>
  <si>
    <t>Career Plan</t>
  </si>
  <si>
    <t>Learning Communities</t>
  </si>
  <si>
    <t>Online access and support</t>
  </si>
  <si>
    <t>Workforce readiness preparation</t>
  </si>
  <si>
    <t>Pre-employment work-based- and service-learning (internships, etc.)</t>
  </si>
  <si>
    <t>Engage Employers to define opportunities</t>
  </si>
  <si>
    <t>Data to measure system effectiveness</t>
  </si>
  <si>
    <t>Division of Child Welfare (in Foster Care)</t>
  </si>
  <si>
    <t>14 - 17 years old</t>
  </si>
  <si>
    <t>17 - 21 years old</t>
  </si>
  <si>
    <t>Includes Agency Enrollment Requirement</t>
  </si>
  <si>
    <t>Health &amp; Well Being</t>
  </si>
  <si>
    <t>CHIP (Children's Health Insurance Program)</t>
  </si>
  <si>
    <t>Transition Plan</t>
  </si>
  <si>
    <t>Division of Child Welfare (Age Out of Foster Care/ homeless)</t>
  </si>
  <si>
    <t>Life Skills, Living Assistance and Support</t>
  </si>
  <si>
    <t>Community</t>
  </si>
  <si>
    <t>Relationships</t>
  </si>
  <si>
    <t>Tuition Waivers/Vouchers</t>
  </si>
  <si>
    <t>Pre-collegiate support organizations</t>
  </si>
  <si>
    <t>Banking</t>
  </si>
  <si>
    <t>Individual Responsibility Contract</t>
  </si>
  <si>
    <t>Basic Cash Assistance (TANF)</t>
  </si>
  <si>
    <t>Child Care Assistance (CCCAP)</t>
  </si>
  <si>
    <t>HS to Community College for Concurrent Enrollment</t>
  </si>
  <si>
    <t>Job Search strategies &amp; assistance</t>
  </si>
  <si>
    <t>Apprenticeships</t>
  </si>
  <si>
    <t>Client concerns &amp; needs assessment</t>
  </si>
  <si>
    <t>Activity to understand education needed to achieve career goals</t>
  </si>
  <si>
    <t>Explore programs and majors including industry-recognized credentials</t>
  </si>
  <si>
    <t>Create Personalized Plan</t>
  </si>
  <si>
    <t>Professional may add to and record advice in user portfolio</t>
  </si>
  <si>
    <t>Connect to multiple supporting agencies at user invitation</t>
  </si>
  <si>
    <t>Share selected portions of portfolio with colleges and employers</t>
  </si>
  <si>
    <t>Record of Standardized tests, assessments, credentials earned</t>
  </si>
  <si>
    <t>CIC Task Force Funding Commitments</t>
  </si>
  <si>
    <t>Groupings designed to match the Timeline Infographic</t>
  </si>
  <si>
    <t>GO FORWARD</t>
  </si>
  <si>
    <t>DECOMMISSION</t>
  </si>
  <si>
    <t>Financial Commitments for Maintenance of existing site and RFP July 1 2018 - June 30 2019</t>
  </si>
  <si>
    <t>Financial Commitments for Shutdown Costs July 1 - Dec 31 2018</t>
  </si>
  <si>
    <t>Entity</t>
  </si>
  <si>
    <t>Status of Transfer</t>
  </si>
  <si>
    <t>CDHS/Children</t>
  </si>
  <si>
    <t>Pathways Grant (Oct 1, 2018)</t>
  </si>
  <si>
    <t>TOTAL TO DATE</t>
  </si>
  <si>
    <t>Financial Commitments Build and Deploy New Tool Jan 1 2018 - June 30 2019</t>
  </si>
  <si>
    <t>Financial Commitments to maintain new tool July 2019 and beyond</t>
  </si>
  <si>
    <t>Initiative Names</t>
  </si>
  <si>
    <t>…Pathways Alliance</t>
  </si>
  <si>
    <t>Colorado Works</t>
  </si>
  <si>
    <t>ACTION (details)</t>
  </si>
  <si>
    <t>Message to ProCenter Users</t>
  </si>
  <si>
    <t xml:space="preserve">Message to Superintendents &amp; BOCES </t>
  </si>
  <si>
    <t>Targeted Rural Sups and BOCES for one-on-one calls and Focus Groups</t>
  </si>
  <si>
    <t xml:space="preserve">Meeting with Commissioner Garcia </t>
  </si>
  <si>
    <t>CCHE Learning Session (tentative)</t>
  </si>
  <si>
    <t>In May</t>
  </si>
  <si>
    <t>Andrea.Wieland@frontrange.edu</t>
  </si>
  <si>
    <t>Andrea Weiland</t>
  </si>
  <si>
    <t>LeeDel.Cohenour@ccaurora.edu</t>
  </si>
  <si>
    <t>LeeDel Cohenour</t>
  </si>
  <si>
    <t>dstreeter@elevatetheusa.org</t>
  </si>
  <si>
    <t>Dan Streeter</t>
  </si>
  <si>
    <t>Elevate the USA</t>
  </si>
  <si>
    <t>steve.anton@state.co.us</t>
  </si>
  <si>
    <t>Steve Anton</t>
  </si>
  <si>
    <t>Robert Buzogany</t>
  </si>
  <si>
    <t>robert.buzogany@state.co.us</t>
  </si>
  <si>
    <t xml:space="preserve">Pierre Powell </t>
  </si>
  <si>
    <t>Pierre.Powell@dhe.state.co.us</t>
  </si>
  <si>
    <t>sarah.leopold@state.co.us</t>
  </si>
  <si>
    <t>Tucker_A@cde.state.co.us</t>
  </si>
  <si>
    <t>fred.franko@state.co.us</t>
  </si>
  <si>
    <t>andrew.galloway@state.co.us</t>
  </si>
  <si>
    <t>Kimberly Caplan</t>
  </si>
  <si>
    <t>Caplan, Kimberly &lt;KimberlyCaplan@csi.state.co.us&gt;</t>
  </si>
  <si>
    <t>Charter Schools Institute</t>
  </si>
  <si>
    <t>CCA/CCCS</t>
  </si>
  <si>
    <t>FRCC/CCCS</t>
  </si>
  <si>
    <t>DVR</t>
  </si>
  <si>
    <t>People that have left</t>
  </si>
  <si>
    <t>Gov &amp; Funding</t>
  </si>
  <si>
    <t>Products/Services</t>
  </si>
  <si>
    <t>Product/Services</t>
  </si>
  <si>
    <t>Title</t>
  </si>
  <si>
    <t>Gov &amp; Funding, Product/Services</t>
  </si>
  <si>
    <t>Katherine Keegan</t>
  </si>
  <si>
    <t>Katherine Keegan &lt;kkeegan@markle.org&gt;</t>
  </si>
  <si>
    <t>Skillful/Markle</t>
  </si>
  <si>
    <t>Manager, Coaching Community of Practice</t>
  </si>
  <si>
    <t>Chief Operating Officer</t>
  </si>
  <si>
    <t>Chief Advocacy &amp; Outreach Officer</t>
  </si>
  <si>
    <t>Director</t>
  </si>
  <si>
    <t>Office Manager and Program Coordinator</t>
  </si>
  <si>
    <t>Partner</t>
  </si>
  <si>
    <t>‎Director of the Division of Employment and Training</t>
  </si>
  <si>
    <t>Youth Services Administrator</t>
  </si>
  <si>
    <t>Director, Career Services</t>
  </si>
  <si>
    <t>Director, Office of Postsecondary and Workforce Pathways</t>
  </si>
  <si>
    <t>Director of the Colorado Workforce Development Council</t>
  </si>
  <si>
    <t>Section Manager in the Employment &amp; Benefits Division (Policy, Planning, Research &amp; Evaluation) </t>
  </si>
  <si>
    <t>School Programs Specialist</t>
  </si>
  <si>
    <t>Director of Postsecondary Readiness</t>
  </si>
  <si>
    <t>Director of Adult Education</t>
  </si>
  <si>
    <t>Deputy Executive Director for Community Partnerships</t>
  </si>
  <si>
    <t>Director of the Office of Economic Security (OES) </t>
  </si>
  <si>
    <t>Chafee Program Coordinator</t>
  </si>
  <si>
    <t>Division of Employment and Benefits Director</t>
  </si>
  <si>
    <t>Director, Workforce Programs</t>
  </si>
  <si>
    <t>Director of Learning Innovation</t>
  </si>
  <si>
    <t>Career Services Coordinator</t>
  </si>
  <si>
    <t>Megan McDermott</t>
  </si>
  <si>
    <t xml:space="preserve">Director of Communications </t>
  </si>
  <si>
    <t>megan.mcdermott@cic.state.co.us</t>
  </si>
  <si>
    <t>Workforce Education Coordinator</t>
  </si>
  <si>
    <t>MIS Director</t>
  </si>
  <si>
    <t>Regional Manager, Region 1</t>
  </si>
  <si>
    <t>Regional Liaison</t>
  </si>
  <si>
    <t>Co-Assistant Director - Policy and Strategy</t>
  </si>
  <si>
    <t>Associate Director of Education</t>
  </si>
  <si>
    <t>Deputy Director - Adult Parole</t>
  </si>
  <si>
    <t>Assistant Director - Reentry</t>
  </si>
  <si>
    <t xml:space="preserve">DOC </t>
  </si>
  <si>
    <t>Assistance and support using the platform directly to students, parents and adults.</t>
  </si>
  <si>
    <t>Tools and features to use social media or the platform to collaborate among users at their opt in</t>
  </si>
  <si>
    <t>Participate in and convene conferences and events to promote the platform to users and professionals</t>
  </si>
  <si>
    <t>Provide access to online technical and usage support, including chat</t>
  </si>
  <si>
    <t>Ensure that features and tools support to multi-organizational collaborations to use platform as the process management and data collection structure.</t>
  </si>
  <si>
    <t xml:space="preserve">Workshops to assist education, corrections and workforce professionals use the platform effectively </t>
  </si>
  <si>
    <t>Informational website with "calculator" to determine in-state eligibility of students lacking documentation under ASSET and COF, information about DACA</t>
  </si>
  <si>
    <t>Resources and informational website specifically for homeless and foster youth</t>
  </si>
  <si>
    <t>Document other supportive services offered to clients that may not appear on their "journey" of activities or within the education, training and career exploration areas.</t>
  </si>
  <si>
    <t>Features to assist professionals to build and maintain cohorts of users for case management, reporting and analysis purposes.</t>
  </si>
  <si>
    <t>E-mail, text, calendaring interface to allow professionals to communicate with users within the site</t>
  </si>
  <si>
    <t>In order to assist with training and implementation, career and college readiness curriculum including lesson plans, Transition Planning and Special Needs Curriculum, resources, lesson plans and student worksheets for Colorado-specific implementation should accompany activities on the site.</t>
  </si>
  <si>
    <t xml:space="preserve">Activities should include enrollment and eligibility information, as applicable, visible to professional as well as end users. </t>
  </si>
  <si>
    <t xml:space="preserve">For users associated with organization, build and track plan progress and milestones, and plans of study. Run reports, analyze data, review individual portfolios, administer users and groups, correspond and calendar events for users. Obtain professional support resources. Professionals may track case management, planning and outcome details with each user that has elected to connect to their agency or organization. Professionals may post information for other professionals or specific professionals to view. Professionals may also modify a user's activity journey and post comments to a users plan visible to the user. </t>
  </si>
  <si>
    <t>Professional resources and case management tools</t>
  </si>
  <si>
    <t>CollegeInColorado.org</t>
  </si>
  <si>
    <t>An activity should be developed so that individuals may track their leadership, service, network and other types of information that is easily forgotten but important to job and school applications.</t>
  </si>
  <si>
    <t>As possible, all activities should be built using responsive design so that the activities are usable in smaller electronic formats including phone. Key activities as appropriate could be offered as stand-alone apps in addition to as part of the integrated system.</t>
  </si>
  <si>
    <t>As a user builds their profile and adds items to their portfolio, they may designate applicable items to be visible to colleges, employers, or both upon an export during a job search or admissions application. Two templates should be available to place the applicable items in a professional format for that use. The user should be able to edit the items, if desired, once the output is created.</t>
  </si>
  <si>
    <t>Users may connect their portfolio to multiple other agencies, professionals or accounts at their discretion (consideration must be given to youth vs. adult capabilities). Connected organizations may view the user's plans, documents, activity results unless the user has specifically indicated the item is private/locked.</t>
  </si>
  <si>
    <t xml:space="preserve">Professional users may track case management, planning and outcome details with each user that has elected to connect to their agency or organization. Professionals may post information for other professionals or specific professionals to view. Professionals may also modify a user's activity journey and post comments to a users plan visible to the user. </t>
  </si>
  <si>
    <t>Tools and features that help professional users and agencies measure use of the system along with success of users; aspirational, qualitative and quantitative data storage and comparisons to other data sets such as National Clearing House postsecondary enrollment and completion and employment and wage data.</t>
  </si>
  <si>
    <t>For younger students, provisions for security and privacy must meet FERPA and COPPA requirements. Additional considerations must be built in for other protected populations such as students with disabilities. Appropriate measures to protect privacy for adults must also be provided.</t>
  </si>
  <si>
    <t>Regardless of what an agency may call it, the system should be able to build a navigable "journey" of appropriate activities for each user based on their individual characteristics; client concerns and needs survey, and activities as completed. The system would present a series of activities to the user based upon profile characteristics that could be modified over time, as well as by a supporting professional or the user themself. In addition, the system would identify the agency best suited for a user first visit for in-person assistance and allow real-time data integration with each connected agency. Each connected agency would be able to view the individual's portfolio and access the data collected in it.</t>
  </si>
  <si>
    <t xml:space="preserve">Online individual portfolio/profile that house activities completed, goals set, career and college aspirations, important documents, project work, demographic information and reflections. Contains a unique primary identifier to avoid duplication of accounts and multiple methods to access and authenticate my account. </t>
  </si>
  <si>
    <t>Content, activities and resource links and information to help individuals engage in their community and civic life.</t>
  </si>
  <si>
    <t>Content, activities and resource links and information to help individuals find and afford transportation.</t>
  </si>
  <si>
    <t>Content, activities and resource links and information to help individuals find and afford medical, dental and mental care.</t>
  </si>
  <si>
    <t>Content, activities and resource links and information to help individuals learn time management skills.</t>
  </si>
  <si>
    <t>Content, activities and resource links and information to help individuals find and afford childcare.</t>
  </si>
  <si>
    <t>Content, activities and resource links and information to help individuals find and afford appropriate housing.</t>
  </si>
  <si>
    <t xml:space="preserve">This feature would allow funders and resource providers to enter information about their funds available to individuals, eligibility criteria and contact information to populate a database with this info. The tool would also provide a search feature against this database for individuals that need funding assistance to recommend certain resources to the user. </t>
  </si>
  <si>
    <t>United Way 2.1.1 service for social service agencies</t>
  </si>
  <si>
    <t>Money101.org, MoneyWi$e</t>
  </si>
  <si>
    <t>Search for scholarships based on user criteria, store scholarships of interest, remind students of deadlines, help students understand the application process, track applications, notify students when new scholarships are listed, record scholarships received in portfolio.</t>
  </si>
  <si>
    <t>Scholarship Finder on CIC.org, FastWeb</t>
  </si>
  <si>
    <t>Help eligible Colorado students understand and apply for the College Opportunity Fund, data transfer to update portfolio with filing date.</t>
  </si>
  <si>
    <t>DHE COF application site</t>
  </si>
  <si>
    <t>Help students of all ages understand how critical filing the FAFSA is and the process to do so, data transfer to update portfolio with filing dates</t>
  </si>
  <si>
    <t>FAFSA Module, FAFSA When? Calculator on CIC.org</t>
  </si>
  <si>
    <t>Activity to help students and parents understand and apply for college savings plans.</t>
  </si>
  <si>
    <t>College Invest</t>
  </si>
  <si>
    <t>Comprehensive Financial Aid and repayment information for all types of student aid to help students of all ages and parents understand the process, eligibility requirements, pros and cons. Calculators to help estimate aid package, loan debt to future income, savings etc. should be included.</t>
  </si>
  <si>
    <t xml:space="preserve">Financial Aid 101 and calculators (CIC.org), Federal Student Aid </t>
  </si>
  <si>
    <t>Apply online, get ready to apply, ask institutions for information</t>
  </si>
  <si>
    <t>Know where to get help preparing for college</t>
  </si>
  <si>
    <t>Activity to help users assess and build a submittal to receive credit for prior learning/work experiences.</t>
  </si>
  <si>
    <t>PLA Credit Dashboard (CCCS)</t>
  </si>
  <si>
    <t>Get credit for prior work and education</t>
  </si>
  <si>
    <t>Prior Learning Assessment Credit</t>
  </si>
  <si>
    <t>Activities and curriculum that help prospective students prepare for academic and military tests at all levels including where tests may be taken and supportive services available.</t>
  </si>
  <si>
    <t xml:space="preserve">Khan Academy, ASVAB Practice test online, </t>
  </si>
  <si>
    <t xml:space="preserve">Careers In Colorado, </t>
  </si>
  <si>
    <t>Understand competencies expected by occupations and employers and those gained from completing programs of study</t>
  </si>
  <si>
    <t>Activities and content that help users find programs available at their local level from all types of institutions including certificate (both college and industry), two- and four-year degree, and apprenticeship programs. Information regarding which programs are appropriate for occupations and other tools such as keyword searches, browse by cluster or career, credential level achieved by each program, costs and performance of programs by provider, schools in Colorado and nationwide that offer the program.</t>
  </si>
  <si>
    <t>Colorado Training Provider (ETPL), CIC.org program profiles &amp; query tools, Careers In Colorado</t>
  </si>
  <si>
    <t>Understand which programs/majors and credentials will help gain occupation</t>
  </si>
  <si>
    <t xml:space="preserve">Understand transfer admissions </t>
  </si>
  <si>
    <t>Understand Freshman admissions</t>
  </si>
  <si>
    <t>Activities to help potential students view education and training providers of all kinds, both Colorado and nationally. Activities should allow users to browse, customize searches and include both summary and detailed profiles for Colorado and nationwide schools/providers. Comparison tools and matching to user preferences should also be available. Training available through the military and apprenticeship opportunities should be readily available and searchable by occupation.</t>
  </si>
  <si>
    <t>Colorado Training Provider (ETPL), College Admissions Tool, CIC.org school profiles &amp; query tools, Careers In Colorado</t>
  </si>
  <si>
    <t>Content and interactive tools and activities that help students of all ages understand the pros and cons of various options after high school diploma/HSE including educational, work and military options. These could include college planning timelines, content to help students get ready for postsecondary options, college FAQs, reciprocity and exchange program information, other resources</t>
  </si>
  <si>
    <t>CIC.org College Planning, College Admissions Tool,</t>
  </si>
  <si>
    <t>Activity to help users understand how important a diploma or HSE is and if no longer in high school, how to and from whom to obtain their GED/HSE including preparation and classes available through Adult Education.</t>
  </si>
  <si>
    <t>Identify provider and gain GED/HSE</t>
  </si>
  <si>
    <t>Locally available resources for English language acquisition plus overall product availability in multiple languages.</t>
  </si>
  <si>
    <t>Google Translate on CIC.org</t>
  </si>
  <si>
    <t>Identify provider and gain English language skills</t>
  </si>
  <si>
    <t>Help middle school students and parents prepare for high school</t>
  </si>
  <si>
    <t>Help user understand these items</t>
  </si>
  <si>
    <t xml:space="preserve">Verified and validated high school to high school, high school to college, college to college transcripts of course work. </t>
  </si>
  <si>
    <t>Prepare and send transcripts</t>
  </si>
  <si>
    <t>Data transfer and integration between portfolio and a local providers student information system including local course catalog and plans of study, automated grade, credit hour data into course plan, export file for student schedule requests, analysis of student postsecondary and workforce outcomes, import data, such as test scores and FAFSA completion into student portfolios</t>
  </si>
  <si>
    <t>Integrate SIS with student online planning tools</t>
  </si>
  <si>
    <t>Student information system integration</t>
  </si>
  <si>
    <t>Help students understand the benefits of CE as well as help schools document that students were offered this opportunity. Include planning, by grade level, through two years post-secondary, in a coursework planning tool. Provide tool to allow schools (high and community colleges) to enter locally available CE opportunities and degrees available.</t>
  </si>
  <si>
    <t>Checklist and worksheet for CE opportunities in CIC.org, informational content available on CDE website</t>
  </si>
  <si>
    <t>Learn about concurrent enrollment opportunities</t>
  </si>
  <si>
    <t>Study skills lessons and curriculum and other skills and habits, such as test taking strategies, that foster success in education</t>
  </si>
  <si>
    <t>Learn skills to help academic achievement</t>
  </si>
  <si>
    <t>Study skills, other supporting academic skills</t>
  </si>
  <si>
    <t>Directory of locally available tutoring or mentoring support by subject area or needs; sorted/entered by local providers or organizations, including employers.</t>
  </si>
  <si>
    <t>Find academic assistance</t>
  </si>
  <si>
    <t>Tutoring/mentoring directory</t>
  </si>
  <si>
    <t>The case management tools proposed for the product should include the ability to itemize or select dropout and recovery strategies and to track how specific students have used the strategies and monitor success.</t>
  </si>
  <si>
    <t>Suggest strategies to students at risk</t>
  </si>
  <si>
    <t>Dropout prevention and recovery strategies</t>
  </si>
  <si>
    <t>Ensure potential students are familiar with these agreements that allow students to graduate from a community college with a 60-credit Associate of Arts (AA) or Associate of Science (AS) degree and enroll with junior status at a university and complete the bachelor’s degree in no more than an additional 60 credits (for a total of 120 credits).</t>
  </si>
  <si>
    <t>https://highered.colorado.gov/Academics/Transfers/TransferDegrees.html</t>
  </si>
  <si>
    <t>Transfer Degree Agreements</t>
  </si>
  <si>
    <t>https://highered.colorado.gov/Academics/Transfers/gtPathways/curriculum.html</t>
  </si>
  <si>
    <t>Find out which courses are guaranteed to transfer for credit</t>
  </si>
  <si>
    <t>Guaranteed Transfer Pathways</t>
  </si>
  <si>
    <t xml:space="preserve">Coursework planning by subject &amp; grade, locally customizable plans of study, course catalog, graduation requirements and on-track tracking, comparison to college entrance expectations, parental sign off &amp; tracking, concurrent enrollment through associates degree tracking including credential identification and completion, provider and class location </t>
  </si>
  <si>
    <t>High School Plan of Study matrix on CIC.org</t>
  </si>
  <si>
    <t>High School course planning</t>
  </si>
  <si>
    <t>Available and duplicated on many sites, these tools are essential to help users prepare to look for and land a job. Activities in this area should help users combine the information about their previous work experience and skills that have been recorded in their portfolio into building and updating a current resume, application and cover letter. There should also be advice and assistance in using or modifying social media platforms productively such as Facebook and Linked In.</t>
  </si>
  <si>
    <t>Practice job applications, resume builders, cover letter creator, job interview practice, thank-you letter builder, How-to, examples, get-started worksheets for applications, automated search from career profile to Job Banks</t>
  </si>
  <si>
    <t>Prepare for employment search</t>
  </si>
  <si>
    <t>Users should be able to post resumes and provide links to an appropriate portion of their portfolio for which employers view and schedule interviews</t>
  </si>
  <si>
    <t>Connecting Colorado Employment portal</t>
  </si>
  <si>
    <t>Create and post resumes in response to job postings</t>
  </si>
  <si>
    <t>Virtual job fairs on Workforce Center sites</t>
  </si>
  <si>
    <t>Find and attend Job Fairs</t>
  </si>
  <si>
    <t>ACHIEVEWORKS Employability Skills</t>
  </si>
  <si>
    <t>Gain employability skills</t>
  </si>
  <si>
    <t>Gain understanding of unique characteristics and match to entrepreneurial work</t>
  </si>
  <si>
    <t>As above plus record certification status in profession.</t>
  </si>
  <si>
    <t>Record experiences in Portfolio in CIC.org</t>
  </si>
  <si>
    <t xml:space="preserve">Record experiences and skills gained </t>
  </si>
  <si>
    <t>As above</t>
  </si>
  <si>
    <t>As above plus user tools to track their work history, likes and dislikes about each, skills attained, upload artifacts from the experience.</t>
  </si>
  <si>
    <t>Employers enter jobs available and work-based learning opportunities such as internships; user should be able to browse, access and establish conversation (how would this work for minors?</t>
  </si>
  <si>
    <t>Connecting Colorado Employer job portal</t>
  </si>
  <si>
    <t>Method for employers to enter job and learning opportunities</t>
  </si>
  <si>
    <t>When evaluating career choices, users should be able to view a recommended course plan at the high school level along with concurrent enrollment opportunities appropriate, programs and majors that are recommended for postsecondary study, along with credential level expected and further licensure or on the job training required.</t>
  </si>
  <si>
    <t>Career profiles with "What to Learn" information on CollegeInColorado.org, Careers In Colorado for specific industries</t>
  </si>
  <si>
    <t>Understand educational and licensure requirements for careers</t>
  </si>
  <si>
    <t>Colorado's economy depends on skilled labor across many key industries. To fill this labor pipeline, CWDC works with employers in regions across the state to define top jobs and critical occupations as well as the education, skills and competencies required to attain those jobs. This activity should help users get excited about the industry, map out the career pathways available to them, including finding programs/majors in continuing their education to qualify for jobs along the pathway.</t>
  </si>
  <si>
    <t>Careers In Colorado interactive pathway maps (IT, Construction/Trades, Healthcare, business operations, cybersecurity) include skills, qualifications, experience and educational requirements for Colorado top jobs in each pathway along with programs available (ETPL interface), Energy Microsite</t>
  </si>
  <si>
    <t>Understand which careers exist in Colorado's key industries and how into get them</t>
  </si>
  <si>
    <t>Labor Market Information (LMI), OES from Bureau of Labor Statistics (BLS)</t>
  </si>
  <si>
    <t xml:space="preserve">Use data to help users draw conclusions about their region, lifestyle, etc. not just raw data but salary/wage with respect to cost of living. </t>
  </si>
  <si>
    <t>OES (Occupational Employment Statistics from Bureau of Labor Stats (BLS)</t>
  </si>
  <si>
    <t>Salary/Wage data</t>
  </si>
  <si>
    <t>Methods to browse, filter and understand the world of work including career clusters: profiles, recommended high school or concurrent enrollment plans of study, volunteering and recreation activities, and for careers: detailed career profiles including military options, emerging/specialty careers, keyword searches, compare side-by-side, links to specific industry sites</t>
  </si>
  <si>
    <t xml:space="preserve">Burning Glass and O*Net career profiles, Career Finder query builder, Career Plan Builder </t>
  </si>
  <si>
    <t>Activity that helps the user identify productive or poisonous relationships along with how to make and keep important personal and social support systems including networks.</t>
  </si>
  <si>
    <t>Your Life&gt;Your People on OwnYourFuture</t>
  </si>
  <si>
    <t xml:space="preserve">Personal and social support </t>
  </si>
  <si>
    <t>Setting goals across career, academic, social, lifestyle, etc. along with creating action plans to achieve each goal.</t>
  </si>
  <si>
    <t>My Goals (with SMART interface) and action plans on CIC.org</t>
  </si>
  <si>
    <t>Set goals and create action plans</t>
  </si>
  <si>
    <t>This activity would help a user understand financial benefits of different levels and types of education as well as cost and benefit trade-offs with various types of credentials and institutions.</t>
  </si>
  <si>
    <t>Identify Work values</t>
  </si>
  <si>
    <t>Identify Personality</t>
  </si>
  <si>
    <t>Typically questionnaires that help the user determine how they prefer to learn</t>
  </si>
  <si>
    <t>Identify preferred Learning Styles</t>
  </si>
  <si>
    <t>Assessment that combines aptitudes (natural ability or talent to do something) + interests to make career &amp; educational program recommendations and personal insights</t>
  </si>
  <si>
    <t xml:space="preserve">YouScience </t>
  </si>
  <si>
    <t>Assess Aptitudes</t>
  </si>
  <si>
    <t xml:space="preserve">Surveys and assessments that help the user evaluate their employability skills ("soft," foundational, work-readiness skills) that include basic academic skills such as reading and writing, thinking skills such as reasoning and problem solving and personal qualities such as integrity and self control as well as those skills that a person has that transfer to other types of work. </t>
  </si>
  <si>
    <t>Basic Skills Survey, Transferable Skills Checklist, AchieveWORKS Employability Skills</t>
  </si>
  <si>
    <t>Assess Skills</t>
  </si>
  <si>
    <t>TABE, O*Net Ability Profiler</t>
  </si>
  <si>
    <t>Assess Abilities</t>
  </si>
  <si>
    <t xml:space="preserve">Activities the user likes, personal qualities and school subjects helps the system suggest top career clusters to explore. </t>
  </si>
  <si>
    <t>Identify Career Cluster</t>
  </si>
  <si>
    <t>Pairin, Interest Profiler, Career Key, O*Net Interest Profiler</t>
  </si>
  <si>
    <t>Assess Interests</t>
  </si>
  <si>
    <t>A pre-survey administered to the user that asks them about their top concerns and needs currently. This would start building user profile that allows the system to create the activity selection and personalization</t>
  </si>
  <si>
    <t>Own Your Future "Start Here" questionnaire</t>
  </si>
  <si>
    <t>Shortcomings, which Product which website</t>
  </si>
  <si>
    <t>Favorite Product Name &amp; Website Location/Name</t>
  </si>
  <si>
    <t>More Detailed Description (why, what) of activity</t>
  </si>
  <si>
    <t>Examples of Products</t>
  </si>
  <si>
    <t>Activity Summary</t>
  </si>
  <si>
    <t>Category of Activity</t>
  </si>
  <si>
    <t>K-12</t>
  </si>
  <si>
    <t>WIOA</t>
  </si>
  <si>
    <t>System/Technology Requirements</t>
  </si>
  <si>
    <t>Characteristic</t>
  </si>
  <si>
    <t>Burning Glass, COTrainingProviders.org (ETPL)</t>
  </si>
  <si>
    <t>Data for career profiles, skills, experience and competencies required in jobs, college and program information should be up to date, regionally specific, driven by industry employers and or education providers, and delivered in a user-friendly format.</t>
  </si>
  <si>
    <t>Wrap-around/direct services</t>
  </si>
  <si>
    <t>Single Sign-on</t>
  </si>
  <si>
    <t>Users should be able to use the same set of credentials (username and password or surrogate) to navigate throughout the system regardless of one which agency platform an activity or feature is housed</t>
  </si>
  <si>
    <t>Data Exchange/API (preferred) or batch</t>
  </si>
  <si>
    <t>Ad Hoc Surveys</t>
  </si>
  <si>
    <t>Professionals should be able to create short surveys to send out to attached users or cohorts including result analysis and storage</t>
  </si>
  <si>
    <t>Work-based learning/skills attainment vs. academic learning</t>
  </si>
  <si>
    <t>Understand all options available for additional learning</t>
  </si>
  <si>
    <t>Activity related to the various ways that skills may be attained; through work, through education and training, including alternate pathways to help those that may need to get to work faster.</t>
  </si>
  <si>
    <t>Reminder system</t>
  </si>
  <si>
    <t>Activities on a personalized plan should carry a feature to set time of completion expectations; visible and trackable by user and supporting professionals. A reminder system should be implemented to assist the user with scheduling their work.</t>
  </si>
  <si>
    <t>The system should select, where age or level of user is know, activities designed for the appropriate age of the user - if alternate content or features are available</t>
  </si>
  <si>
    <t xml:space="preserve">Age/developmentally appropriate </t>
  </si>
  <si>
    <t xml:space="preserve">Adequate storage capacity </t>
  </si>
  <si>
    <t>Individuals' work, transactions, data from external sites, documents and projects</t>
  </si>
  <si>
    <t xml:space="preserve">Visual design, navigation </t>
  </si>
  <si>
    <t>Online assistance</t>
  </si>
  <si>
    <t>508 compliant</t>
  </si>
  <si>
    <t xml:space="preserve">Compliance to the degree possible with 508 standards </t>
  </si>
  <si>
    <t>Statewide common identifier</t>
  </si>
  <si>
    <t>In order to preserve integrity in data associated with the platform and reduce duplicate accounts, agencies must use a common identifier for users in the system that directly relates to users in agencies' system</t>
  </si>
  <si>
    <t>Data Characteristics</t>
  </si>
  <si>
    <t>FERPA/COPPA compliant</t>
  </si>
  <si>
    <t>Desktop and mobile use enabled</t>
  </si>
  <si>
    <t>Data sharing capacity</t>
  </si>
  <si>
    <t>Simple, intuitive</t>
  </si>
  <si>
    <t>Data, documents, images</t>
  </si>
  <si>
    <t>Appropriate content, graphics and data selection</t>
  </si>
  <si>
    <t>Technical and use</t>
  </si>
  <si>
    <t>Users with disabilities</t>
  </si>
  <si>
    <t>A. User Interface Activities and Characteristics</t>
  </si>
  <si>
    <t>Data reports &amp; downloads</t>
  </si>
  <si>
    <t>Continue working on balance of FY2019 funding and sustained funding stream</t>
  </si>
  <si>
    <t>Update charter</t>
  </si>
  <si>
    <t>Develop proposal for longer term governance model</t>
  </si>
  <si>
    <t>Charter signed</t>
  </si>
  <si>
    <t>Prepare design package</t>
  </si>
  <si>
    <t>Review RFI and select most viable architecture</t>
  </si>
  <si>
    <t>Release RFI to vendors</t>
  </si>
  <si>
    <t>Finalize RFI with focus group input</t>
  </si>
  <si>
    <t>Draft RFI</t>
  </si>
  <si>
    <t>Final go-forward/ stop decision</t>
  </si>
  <si>
    <t>Complete focus groups, tally results</t>
  </si>
  <si>
    <t>Conduct focus groups and one-on-ones</t>
  </si>
  <si>
    <t>Complete focus group materials</t>
  </si>
  <si>
    <t>June</t>
  </si>
  <si>
    <t>April 16-30</t>
  </si>
  <si>
    <t>April 1-15</t>
  </si>
  <si>
    <t>March 16-31</t>
  </si>
  <si>
    <t>Mar 1-15</t>
  </si>
  <si>
    <t>FY2019 funders participate in creating governance structure, RFI evaluation and architecture selection</t>
  </si>
  <si>
    <t>Create and administer RFP; evaluation &amp; vendor(s) selection</t>
  </si>
  <si>
    <t>Revisit go-forward per RFI results</t>
  </si>
  <si>
    <t>Scoping, SOW &amp; RFI administration</t>
  </si>
  <si>
    <t>online presence with bare minimum staff support</t>
  </si>
  <si>
    <t>Unfunded</t>
  </si>
  <si>
    <t>Commitments Received</t>
  </si>
  <si>
    <t>Charter School Institute</t>
  </si>
  <si>
    <t>Ensure foster youth have every opportunity to fulfill their potential</t>
  </si>
  <si>
    <t>Interest assessments/surveys that help the user identify their interests and how they relate to the world of work</t>
  </si>
  <si>
    <t>These surveys help the user identify what is most important or valuable to them in work situations such as achievement, recognition, support and the like.</t>
  </si>
  <si>
    <t>Data to help users draw conclusions about their opportunities in their region including job availability and industry employers</t>
  </si>
  <si>
    <t>Entrepreneurial checklist on CIC.org</t>
  </si>
  <si>
    <t>In addition to helping the user understand the differences, pros and cons about becoming an entrepreneur, there should be activities that help the user identify whether they have the personality and skills to be successful as an entrepreneur.</t>
  </si>
  <si>
    <t>Job employability and retention skills such as on the job behavior, problem solving, attendance, timeliness are skills employers often say are essential but missing in job seekers.</t>
  </si>
  <si>
    <t>A GT Pathway activity would help potential students understand how to evaluate which Advanced Placement, concurrent enrollment and International Baccalaureate courses taken will always transfer and apply to requirements in associates and most bachelor's degrees at every public Colorado college and university. GT Pathways does not apply to all degrees.</t>
  </si>
  <si>
    <t>Review community college programs guaranteed to be accepted to four-year</t>
  </si>
  <si>
    <t>Activity to explain the placement tests associated with establishing postsecondary coursework readiness and information on remediation and credit recovery coursework including financial aid applicability.</t>
  </si>
  <si>
    <t>A comprehensive activity that would help middle school students and their parents with what to expect in high school including a high school planning timeline, concurrent enrollment information, graduation guidelines and requirements, plus strategies to succeed in high school such as homework helper resources and locally available mentoring and tutoring resources.</t>
  </si>
  <si>
    <t>Activities and content to help user understand the difference between schools that have certain admissions standards vs. those that don't. Should also allow students to compare and contrast schools and how their own characteristics, such as GPA, test scores and coursework compare to admissions requirements for four-year colleges at least in Colorado and for both freshman and transfer students. Additional planning tools to help students prepare for their specific choices of school would be desirable.</t>
  </si>
  <si>
    <t>Relate skills and competencies required by jobs to which programs will fulfill them.</t>
  </si>
  <si>
    <t>Users should be able to understand for each occupation what employers expect in terms of competencies and skills. Users should also be able to compare that information to competencies and skills that they have currently and which they may obtain through taking a program or major.</t>
  </si>
  <si>
    <t>AP, IB, ACCUPLACER, etc.</t>
  </si>
  <si>
    <t>Activity to help students understand which college/postsecondary support services are available locally, such as GEARUp and AVID, along with requirements and eligibility and contact information.</t>
  </si>
  <si>
    <t>Activity to help potential students understand the application process for all postsecondary educational options along with tracking an application process and applications completed, pulling together and tracking information (such as transcripts, references, personal statement and resume) needed for and practicing applications, and ability to apply online. Tools should include a method for students to solicit information from institutions of interest.</t>
  </si>
  <si>
    <t>Online financial literacy courses that include interactive exercises and content to help users gain money management, budgeting, theft control and other financial literacy skills. Should include certificates of completion and a facilitator system so that results can be proven. Must be consistent with Colorado FPL standards.</t>
  </si>
  <si>
    <t>Activity to assist users with understanding eligibility and make application for unemployment assistance.</t>
  </si>
  <si>
    <t>Activity to assist users with understanding eligibility and make application for food stamps.</t>
  </si>
  <si>
    <t>Medicaid</t>
  </si>
  <si>
    <t>Activity to assist users with understanding eligibility and make application for Medicaid.</t>
  </si>
  <si>
    <t>Activity to assist users with understanding eligibility and make application for Child Care assistance.</t>
  </si>
  <si>
    <t>Activity to assist users with understanding eligibility and make application for children's health insurance.</t>
  </si>
  <si>
    <t xml:space="preserve">Tools and features that allow continuous and cumulative exploration and planning activities to be presented in a process framework that builds on previous work rather than just providing a clearinghouse of disparate individual activities. While this type of framework is desirable, users should be able to view and select one activity for quick use as well.  </t>
  </si>
  <si>
    <t>Use of unique primary key in profile (SASID and SSN for adults) will allow FAFSA completion date, Advanced Placement, International Baccalaureate, ACT, SAT, GRE, Workkeys, scores and credentials to be electronically transferred to profile from agency data if available and user/parent opted in. Activities for test scores should include helping the user understand the scores and make use of them to advise coursework planning or to determine on track for graduation or admissions and success of school or district-wide initiatives such as concurrent enrollment, FAFSA completion, work-based learning.</t>
  </si>
  <si>
    <t>Relational database data storage and storage of activity data as transactions to foster ease of ad hoc reporting and comparative analysis across the history of use by the user.</t>
  </si>
  <si>
    <t>Record notes and upload documents related to  career, job, education, experiences, projects, goals, self-assessments in guided activities. Ability to upload personal documents such as credit report, medical needs/records, transcripts, etc. and select whether visible to others.</t>
  </si>
  <si>
    <t>Provide a calendaring an registration system for courses, workshops and events offered by local providers that would appear as recommendations on the user's "journey".</t>
  </si>
  <si>
    <t>Specific pre-identified data elements from activities, regardless on which agency platform the activity is completed, must be able to be exchanged and stored in user profile and potentially on agency site</t>
  </si>
  <si>
    <t>Promote self-directed autonomous use and use with professional guidance</t>
  </si>
  <si>
    <t>Online assistance/help system should be available to help autonomous users</t>
  </si>
  <si>
    <t>Tests  administered to assess the knowledge and skills of adult learners such as reading, math, language, vocabulary, science and spatial ability, motor coordination and manual dexterity</t>
  </si>
  <si>
    <t>Personality assessments measure an individuals personal characteristics or traits such as emotional states, motivations, attitudes and approaches to relationships.</t>
  </si>
  <si>
    <t>Anything else you want us to know?</t>
  </si>
  <si>
    <t>Any activities we missed?</t>
  </si>
  <si>
    <t>Name:</t>
  </si>
  <si>
    <t xml:space="preserve">Title: </t>
  </si>
  <si>
    <t>Organization:</t>
  </si>
  <si>
    <t>Conventional and social platforms authentication/sign in</t>
  </si>
  <si>
    <t>Life Skills</t>
  </si>
  <si>
    <t>Online portfolio</t>
  </si>
  <si>
    <t>Portfolio Characteristics</t>
  </si>
  <si>
    <t>Portfolio Data</t>
  </si>
  <si>
    <t>Characteristics of Professional Tools</t>
  </si>
  <si>
    <t>Activities should be consistent with applicable academic and industry workforce standards and practices such as ASCA, Graduation Guidelines, ICAP, Competency models</t>
  </si>
  <si>
    <t>Score - Highs</t>
  </si>
  <si>
    <t>Score - Mediums</t>
  </si>
  <si>
    <t>B. System/Technology Requirements</t>
  </si>
  <si>
    <t>CWDC: ConnectingColorado</t>
  </si>
  <si>
    <t>Register, Upload Application &amp; Resume</t>
  </si>
  <si>
    <t>CUBS: CO Unemployment Benefits System</t>
  </si>
  <si>
    <t>Sub-personas (Possible as additional profile info provided)</t>
  </si>
  <si>
    <t>Individualized Plan</t>
  </si>
  <si>
    <t>(Works) Some tension with our employment focus possibly</t>
  </si>
  <si>
    <t>Of most value, probably, is info on areas of employmnet opportunity and growth.</t>
  </si>
  <si>
    <t>I don't know enough about how important or effective these strategies/services are</t>
  </si>
  <si>
    <t>Important but probably in someone else's wheelhouse. We would refer this service out (Works)</t>
  </si>
  <si>
    <t>Would be relavant for some, but we'd probably refer out (Works)</t>
  </si>
  <si>
    <t>Probably already established for Works participants</t>
  </si>
  <si>
    <t>Maybe goals more than advice.</t>
  </si>
  <si>
    <t>H+</t>
  </si>
  <si>
    <t>Would rather embed this (Child Welfare)</t>
  </si>
  <si>
    <t>Cassey Life Skills</t>
  </si>
  <si>
    <t>PRT/CRT Trails</t>
  </si>
  <si>
    <t>Employment First</t>
  </si>
  <si>
    <t xml:space="preserve">H </t>
  </si>
  <si>
    <t>Freddy Burciaga</t>
  </si>
  <si>
    <t>Director of Outreach</t>
  </si>
  <si>
    <t>Parent tools, resources and activities</t>
  </si>
  <si>
    <t>Activities or features that specifically engage and address areas of concern for parents such as admissions standards, financial aid, understanding ICAP and graduation requirements and the like. Include items pertinant to parents but also a way to interface with student work including sign off and reporting</t>
  </si>
  <si>
    <t>Enroll in Program</t>
  </si>
  <si>
    <t>Work history /transferable skills survey</t>
  </si>
  <si>
    <t>Abilities and Aptitudes Assessment</t>
  </si>
  <si>
    <t>Determine credit for prior learning</t>
  </si>
  <si>
    <t>SHE/CWDC: Careers In Colorado</t>
  </si>
  <si>
    <t>Audience</t>
  </si>
  <si>
    <t xml:space="preserve">Comm. Sub Committee Meeting </t>
  </si>
  <si>
    <t xml:space="preserve">Comm. Sub-Committee Meeting </t>
  </si>
  <si>
    <t>Pro Center Users</t>
  </si>
  <si>
    <t>Superintendents</t>
  </si>
  <si>
    <t xml:space="preserve">Preliminary meeting CCCS career services roundtable </t>
  </si>
  <si>
    <t>Message to Rural Superintendents</t>
  </si>
  <si>
    <t>Rural Supers</t>
  </si>
  <si>
    <t>Meeting with JSSA leadership re product concept</t>
  </si>
  <si>
    <t>CCCS career services roundtable call</t>
  </si>
  <si>
    <t>Career Services, CCCS</t>
  </si>
  <si>
    <t>Staff: Ask for superintendents</t>
  </si>
  <si>
    <t>One-on-one with Westminster leadership</t>
  </si>
  <si>
    <t>Westminster</t>
  </si>
  <si>
    <t>JSSA retreat - quick overview of CIC status &amp; product concepts</t>
  </si>
  <si>
    <t>Meet with Tom Morgan/CDLE/product concepts and focus group request</t>
  </si>
  <si>
    <t>Teachers</t>
  </si>
  <si>
    <t>Meeting Div. of Child Welfare; status, funding</t>
  </si>
  <si>
    <t>Foster Youth</t>
  </si>
  <si>
    <t>Product/Services Subcommittee</t>
  </si>
  <si>
    <t>Full Taskforce meeting</t>
  </si>
  <si>
    <t>Counselors, Admissions</t>
  </si>
  <si>
    <t>Aspen Institute Meeting - CIC and Master Plan</t>
  </si>
  <si>
    <t>Meeting: Charter Schools Institute (Kimberly Caplan)</t>
  </si>
  <si>
    <t>Charters</t>
  </si>
  <si>
    <t xml:space="preserve">Skillful/Markel Coaching tools </t>
  </si>
  <si>
    <t>CIC and Master Plan Goals one-sheet</t>
  </si>
  <si>
    <t>Activity Matrices to CWDC &amp; CDHS</t>
  </si>
  <si>
    <t>Staff: Strategic plan FY remaining</t>
  </si>
  <si>
    <t>Federal grant strategies webinar; NCPA</t>
  </si>
  <si>
    <t>Develop standard questions for conversations</t>
  </si>
  <si>
    <t>Pueblo 60</t>
  </si>
  <si>
    <t>Cheraw</t>
  </si>
  <si>
    <t>Fowler</t>
  </si>
  <si>
    <t>DeBeque</t>
  </si>
  <si>
    <t>Garfield</t>
  </si>
  <si>
    <t>Burlington</t>
  </si>
  <si>
    <t>Harrison</t>
  </si>
  <si>
    <t>Email to Pro Center users/focus group &amp; matrix</t>
  </si>
  <si>
    <t>Draft Foster Journey Map to Div. Child Welfare</t>
  </si>
  <si>
    <t>One-on-one with ACC Navigator</t>
  </si>
  <si>
    <t>Meet with Skillful/Andi Rugg</t>
  </si>
  <si>
    <t>Focus Groups  (3)</t>
  </si>
  <si>
    <t>3/19 - 3/23</t>
  </si>
  <si>
    <t>Meet with Rebecca Holmes CEI</t>
  </si>
  <si>
    <t>CIC Newsletter; matrix and focus group results</t>
  </si>
  <si>
    <t>TRiO Aspire Conference Presentation (tent.)</t>
  </si>
  <si>
    <t xml:space="preserve">Creative: Targeted messaging </t>
  </si>
  <si>
    <t>Week of 3/5/18</t>
  </si>
  <si>
    <t>Meet with Ophelia, CU Boulder/CAFAA</t>
  </si>
  <si>
    <t>Financial Aid Administrators</t>
  </si>
  <si>
    <t>Community College career advisors</t>
  </si>
  <si>
    <t>Workforce</t>
  </si>
  <si>
    <t>CCHE</t>
  </si>
  <si>
    <t xml:space="preserve">Email to Secondary Transition Service Providers/Educators list serve </t>
  </si>
  <si>
    <t xml:space="preserve">CIC Staff Activities Matrix </t>
  </si>
  <si>
    <t>Coaches/ Counselors</t>
  </si>
  <si>
    <t>CDE Scoop Newsletter</t>
  </si>
  <si>
    <t>CIC.org Home Page topic and landing page</t>
  </si>
  <si>
    <t>All users</t>
  </si>
  <si>
    <t xml:space="preserve">DHE Focus Group on activity matrix </t>
  </si>
  <si>
    <t>Ongoing</t>
  </si>
  <si>
    <t>Detail current program/funding areas &amp; statutory requirements</t>
  </si>
  <si>
    <t>Prepare product matrix that includes current and proposed activities across agencies as potential future state</t>
  </si>
  <si>
    <t>Engage stakeholders across the state to prioritize activities in the matrix, suggest additions, itemize favorite products/tools, identify gaps</t>
  </si>
  <si>
    <t>Itemize functional gaps in product as suggested by stakeholders</t>
  </si>
  <si>
    <t>April</t>
  </si>
  <si>
    <t>Prepare Request for Information and send to vendors</t>
  </si>
  <si>
    <t>Research and select vendors for Request for Information (RFI)</t>
  </si>
  <si>
    <t>Evaluate RFI results, select two or three promising models</t>
  </si>
  <si>
    <t>Evaluate Options for Product</t>
  </si>
  <si>
    <t>See Meetings Communications tab</t>
  </si>
  <si>
    <t xml:space="preserve">Andy, Trevor, Inta, Andrew, Julia, Megan M, Misti R, </t>
  </si>
  <si>
    <t>Lee, Pierre, Inta, Julia</t>
  </si>
  <si>
    <t>Lee, Mark, Trevor, Andrew, Sarah, LeeDel, Julia</t>
  </si>
  <si>
    <t>Andy, Andrew, Pierre, Trevor, Sarah, Inta, Julia</t>
  </si>
  <si>
    <t>Create fact sheet and package for legislature/potential funders</t>
  </si>
  <si>
    <t>March, May</t>
  </si>
  <si>
    <t>Services Mix</t>
  </si>
  <si>
    <t>Develop several services (training, outreach and communications) models for evaluation by task force</t>
  </si>
  <si>
    <t>April, May</t>
  </si>
  <si>
    <t>User Activities (Software Agnostic)</t>
  </si>
  <si>
    <t>Evaluate stakeholder input on potential products and activities</t>
  </si>
  <si>
    <t>Gather qualitative information about each activity and suggested products</t>
  </si>
  <si>
    <t>Email to CCHS/CR listserve; invite focus group, complete matrix</t>
  </si>
  <si>
    <t>Colorado Council HS/CR Presentation to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</si>
</sst>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
    <numFmt numFmtId="166" formatCode="_(&quot;$&quot;* #,##0_);_(&quot;$&quot;* \(#,##0\);_(&quot;$&quot;* &quot;-&quot;??_);_(@_)"/>
    <numFmt numFmtId="167" formatCode="#,##0.0_);[Red]\(#,##0.0\)"/>
    <numFmt numFmtId="168" formatCode="0.0%"/>
    <numFmt numFmtId="169" formatCode="[$-409]mmmm\ d\,\ yyyy;@"/>
  </numFmts>
  <fonts count="119">
    <font>
      <sz val="12"/>
      <name val="Calibri"/>
      <family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u/>
      <sz val="12"/>
      <name val="Calibri"/>
      <family val="1"/>
      <scheme val="minor"/>
    </font>
    <font>
      <b/>
      <sz val="14"/>
      <color rgb="FFFF0000"/>
      <name val="Calibri"/>
      <family val="2"/>
      <scheme val="minor"/>
    </font>
    <font>
      <sz val="12"/>
      <name val="Calibri"/>
      <family val="2"/>
      <scheme val="minor"/>
    </font>
    <font>
      <b/>
      <sz val="12"/>
      <color rgb="FFFF0000"/>
      <name val="Calibri"/>
      <family val="2"/>
      <scheme val="minor"/>
    </font>
    <font>
      <sz val="11"/>
      <color rgb="FF000000"/>
      <name val="Calibri"/>
      <family val="2"/>
      <scheme val="minor"/>
    </font>
    <font>
      <i/>
      <sz val="12"/>
      <name val="Calibri"/>
      <family val="2"/>
      <scheme val="minor"/>
    </font>
    <font>
      <sz val="12"/>
      <name val="Calibri"/>
      <family val="1"/>
      <scheme val="minor"/>
    </font>
    <font>
      <b/>
      <sz val="12"/>
      <color theme="1"/>
      <name val="Calibri"/>
      <family val="2"/>
      <scheme val="minor"/>
    </font>
    <font>
      <sz val="12"/>
      <color theme="1"/>
      <name val="Calibri"/>
      <family val="2"/>
      <scheme val="minor"/>
    </font>
    <font>
      <b/>
      <sz val="14"/>
      <color theme="1"/>
      <name val="Calibri"/>
      <family val="2"/>
      <scheme val="minor"/>
    </font>
    <font>
      <b/>
      <sz val="12"/>
      <color theme="3"/>
      <name val="Calibri"/>
      <family val="2"/>
      <scheme val="minor"/>
    </font>
    <font>
      <sz val="12"/>
      <color rgb="FF000000"/>
      <name val="Calibri"/>
      <family val="2"/>
      <scheme val="minor"/>
    </font>
    <font>
      <sz val="10"/>
      <name val="Arial"/>
      <family val="2"/>
    </font>
    <font>
      <sz val="10"/>
      <name val="Calibri"/>
      <family val="2"/>
      <scheme val="minor"/>
    </font>
    <font>
      <sz val="11"/>
      <name val="Calibri"/>
      <family val="2"/>
      <scheme val="minor"/>
    </font>
    <font>
      <sz val="10"/>
      <color theme="1"/>
      <name val="Calibri"/>
      <family val="2"/>
      <scheme val="minor"/>
    </font>
    <font>
      <sz val="12"/>
      <name val="Arial"/>
      <family val="2"/>
    </font>
    <font>
      <sz val="9"/>
      <color theme="1"/>
      <name val="Calibri"/>
      <family val="2"/>
      <scheme val="minor"/>
    </font>
    <font>
      <b/>
      <sz val="9"/>
      <color theme="1"/>
      <name val="Calibri"/>
      <family val="2"/>
      <scheme val="minor"/>
    </font>
    <font>
      <sz val="12"/>
      <color rgb="FFFF0000"/>
      <name val="Calibri"/>
      <family val="2"/>
      <scheme val="minor"/>
    </font>
    <font>
      <sz val="9"/>
      <color rgb="FFFF0000"/>
      <name val="Calibri"/>
      <family val="2"/>
      <scheme val="minor"/>
    </font>
    <font>
      <b/>
      <sz val="11"/>
      <color rgb="FF000000"/>
      <name val="Calibri"/>
      <family val="2"/>
      <scheme val="minor"/>
    </font>
    <font>
      <sz val="10"/>
      <name val="MS Sans Serif"/>
      <family val="2"/>
    </font>
    <font>
      <sz val="12"/>
      <name val="MS Sans Serif"/>
      <family val="2"/>
    </font>
    <font>
      <b/>
      <sz val="9"/>
      <color indexed="81"/>
      <name val="Tahoma"/>
      <family val="2"/>
    </font>
    <font>
      <sz val="9"/>
      <color indexed="81"/>
      <name val="Tahoma"/>
      <family val="2"/>
    </font>
    <font>
      <i/>
      <sz val="9"/>
      <color theme="1"/>
      <name val="Calibri"/>
      <family val="2"/>
      <scheme val="minor"/>
    </font>
    <font>
      <i/>
      <vertAlign val="superscript"/>
      <sz val="9"/>
      <color theme="1"/>
      <name val="Calibri"/>
      <family val="2"/>
      <scheme val="minor"/>
    </font>
    <font>
      <sz val="9"/>
      <color rgb="FF333333"/>
      <name val="Arial"/>
      <family val="2"/>
    </font>
    <font>
      <sz val="11"/>
      <color rgb="FF333333"/>
      <name val="Inherit"/>
    </font>
    <font>
      <u/>
      <sz val="12"/>
      <color theme="10"/>
      <name val="Calibri"/>
      <family val="1"/>
      <scheme val="minor"/>
    </font>
    <font>
      <sz val="11"/>
      <color rgb="FF333333"/>
      <name val="Arial"/>
      <family val="2"/>
    </font>
    <font>
      <sz val="10"/>
      <name val="Calibri"/>
      <family val="1"/>
      <scheme val="minor"/>
    </font>
    <font>
      <b/>
      <sz val="12"/>
      <color rgb="FF333333"/>
      <name val="Calibri"/>
      <family val="2"/>
      <scheme val="minor"/>
    </font>
    <font>
      <b/>
      <sz val="12"/>
      <color rgb="FF000000"/>
      <name val="Inherit"/>
    </font>
    <font>
      <b/>
      <sz val="12"/>
      <color rgb="FF333333"/>
      <name val="Times New Roman"/>
      <family val="1"/>
    </font>
    <font>
      <sz val="12"/>
      <color rgb="FF333333"/>
      <name val="Times New Roman"/>
      <family val="1"/>
    </font>
    <font>
      <sz val="12"/>
      <color rgb="FF333333"/>
      <name val="Calibri"/>
      <family val="2"/>
    </font>
    <font>
      <sz val="12"/>
      <name val="Times New Roman"/>
      <family val="1"/>
    </font>
    <font>
      <b/>
      <sz val="12"/>
      <color rgb="FF000000"/>
      <name val="Calibri"/>
      <family val="2"/>
      <scheme val="minor"/>
    </font>
    <font>
      <b/>
      <sz val="10"/>
      <color theme="1"/>
      <name val="Calibri"/>
      <family val="2"/>
      <scheme val="minor"/>
    </font>
    <font>
      <b/>
      <sz val="10"/>
      <color indexed="8"/>
      <name val="ARIAL"/>
      <family val="2"/>
    </font>
    <font>
      <sz val="10"/>
      <name val="Geneva"/>
      <family val="2"/>
    </font>
    <font>
      <b/>
      <sz val="10"/>
      <name val="Arial"/>
      <family val="2"/>
    </font>
    <font>
      <b/>
      <sz val="10"/>
      <color theme="0"/>
      <name val="Arial"/>
      <family val="2"/>
    </font>
    <font>
      <b/>
      <sz val="12"/>
      <color theme="0"/>
      <name val="Arial"/>
      <family val="2"/>
    </font>
    <font>
      <b/>
      <sz val="11"/>
      <color rgb="FFFF0000"/>
      <name val="Calibri"/>
      <family val="2"/>
      <scheme val="minor"/>
    </font>
    <font>
      <b/>
      <sz val="11"/>
      <name val="Calibri"/>
      <family val="2"/>
      <scheme val="minor"/>
    </font>
    <font>
      <b/>
      <sz val="10"/>
      <name val="Calibri"/>
      <family val="2"/>
      <scheme val="minor"/>
    </font>
    <font>
      <b/>
      <sz val="10"/>
      <color rgb="FFFF0000"/>
      <name val="Arial"/>
      <family val="2"/>
    </font>
    <font>
      <u/>
      <sz val="11"/>
      <color theme="10"/>
      <name val="Calibri"/>
      <family val="2"/>
      <scheme val="minor"/>
    </font>
    <font>
      <sz val="7"/>
      <name val="Arial"/>
      <family val="2"/>
    </font>
    <font>
      <b/>
      <sz val="7"/>
      <color theme="1"/>
      <name val="Arial"/>
      <family val="2"/>
    </font>
    <font>
      <b/>
      <sz val="7"/>
      <name val="Arial"/>
      <family val="2"/>
    </font>
    <font>
      <sz val="10"/>
      <color theme="1"/>
      <name val="Arial"/>
      <family val="2"/>
    </font>
    <font>
      <sz val="18"/>
      <color theme="1"/>
      <name val="Calibri"/>
      <family val="2"/>
      <scheme val="minor"/>
    </font>
    <font>
      <b/>
      <sz val="11"/>
      <color theme="8" tint="-0.249977111117893"/>
      <name val="Calibri"/>
      <family val="2"/>
      <scheme val="minor"/>
    </font>
    <font>
      <b/>
      <sz val="8"/>
      <color theme="8" tint="-0.249977111117893"/>
      <name val="Calibri"/>
      <family val="2"/>
      <scheme val="minor"/>
    </font>
    <font>
      <sz val="8"/>
      <color theme="1"/>
      <name val="Calibri"/>
      <family val="2"/>
      <scheme val="minor"/>
    </font>
    <font>
      <b/>
      <sz val="12"/>
      <color theme="8" tint="-0.249977111117893"/>
      <name val="Calibri"/>
      <family val="2"/>
      <scheme val="minor"/>
    </font>
    <font>
      <sz val="11"/>
      <name val="Calibri"/>
      <family val="1"/>
      <scheme val="minor"/>
    </font>
    <font>
      <sz val="11"/>
      <color rgb="FF404040"/>
      <name val="Calibri"/>
      <family val="2"/>
      <scheme val="minor"/>
    </font>
    <font>
      <u/>
      <sz val="10"/>
      <color theme="10"/>
      <name val="Arial"/>
      <family val="2"/>
    </font>
    <font>
      <sz val="10"/>
      <color indexed="8"/>
      <name val="Arial"/>
      <family val="2"/>
    </font>
    <font>
      <b/>
      <sz val="10"/>
      <color theme="1"/>
      <name val="Arial"/>
      <family val="2"/>
    </font>
    <font>
      <sz val="8"/>
      <name val="Arial"/>
      <family val="2"/>
    </font>
    <font>
      <sz val="8"/>
      <color theme="1"/>
      <name val="Arial"/>
      <family val="2"/>
    </font>
    <font>
      <b/>
      <sz val="16"/>
      <name val="Arial"/>
      <family val="2"/>
    </font>
    <font>
      <i/>
      <sz val="11"/>
      <color theme="1"/>
      <name val="Calibri"/>
      <family val="2"/>
      <scheme val="minor"/>
    </font>
    <font>
      <sz val="11"/>
      <color rgb="FF1F497D"/>
      <name val="Calibri"/>
      <family val="2"/>
      <scheme val="minor"/>
    </font>
    <font>
      <b/>
      <sz val="8"/>
      <name val="Arial"/>
      <family val="2"/>
    </font>
    <font>
      <sz val="8"/>
      <color rgb="FF000000"/>
      <name val="Arial"/>
      <family val="2"/>
    </font>
    <font>
      <b/>
      <sz val="12"/>
      <name val="Arial"/>
      <family val="2"/>
    </font>
    <font>
      <sz val="14"/>
      <name val="Arial"/>
      <family val="2"/>
    </font>
    <font>
      <b/>
      <sz val="14"/>
      <name val="Arial"/>
      <family val="2"/>
    </font>
    <font>
      <b/>
      <sz val="9"/>
      <name val="Calibri"/>
      <family val="2"/>
      <scheme val="minor"/>
    </font>
    <font>
      <b/>
      <sz val="9"/>
      <color theme="0"/>
      <name val="Calibri"/>
      <family val="2"/>
      <scheme val="minor"/>
    </font>
    <font>
      <b/>
      <sz val="12"/>
      <name val="Calibri"/>
      <family val="1"/>
      <scheme val="minor"/>
    </font>
    <font>
      <b/>
      <sz val="9"/>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ED2"/>
        <bgColor indexed="64"/>
      </patternFill>
    </fill>
    <fill>
      <patternFill patternType="solid">
        <fgColor rgb="FFFFFF99"/>
        <bgColor indexed="64"/>
      </patternFill>
    </fill>
    <fill>
      <patternFill patternType="solid">
        <fgColor rgb="FF0070C0"/>
        <bgColor indexed="64"/>
      </patternFill>
    </fill>
    <fill>
      <patternFill patternType="solid">
        <fgColor rgb="FF92D050"/>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indexed="64"/>
      </bottom>
      <diagonal/>
    </border>
    <border>
      <left style="double">
        <color auto="1"/>
      </left>
      <right/>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auto="1"/>
      </right>
      <top style="thin">
        <color auto="1"/>
      </top>
      <bottom/>
      <diagonal/>
    </border>
    <border>
      <left/>
      <right style="thin">
        <color auto="1"/>
      </right>
      <top/>
      <bottom/>
      <diagonal/>
    </border>
    <border>
      <left style="double">
        <color auto="1"/>
      </left>
      <right style="double">
        <color auto="1"/>
      </right>
      <top style="double">
        <color auto="1"/>
      </top>
      <bottom style="double">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double">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medium">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indexed="64"/>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indexed="64"/>
      </top>
      <bottom style="double">
        <color indexed="64"/>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right style="thin">
        <color indexed="64"/>
      </right>
      <top/>
      <bottom style="thick">
        <color auto="1"/>
      </bottom>
      <diagonal/>
    </border>
    <border>
      <left style="thin">
        <color indexed="64"/>
      </left>
      <right style="thin">
        <color indexed="64"/>
      </right>
      <top/>
      <bottom style="medium">
        <color indexed="64"/>
      </bottom>
      <diagonal/>
    </border>
    <border>
      <left/>
      <right style="thin">
        <color auto="1"/>
      </right>
      <top style="thick">
        <color auto="1"/>
      </top>
      <bottom/>
      <diagonal/>
    </border>
    <border>
      <left style="thin">
        <color auto="1"/>
      </left>
      <right/>
      <top style="thin">
        <color auto="1"/>
      </top>
      <bottom style="thick">
        <color auto="1"/>
      </bottom>
      <diagonal/>
    </border>
    <border>
      <left/>
      <right style="thin">
        <color indexed="64"/>
      </right>
      <top style="medium">
        <color auto="1"/>
      </top>
      <bottom style="medium">
        <color auto="1"/>
      </bottom>
      <diagonal/>
    </border>
    <border>
      <left style="thin">
        <color indexed="64"/>
      </left>
      <right style="medium">
        <color indexed="64"/>
      </right>
      <top/>
      <bottom/>
      <diagonal/>
    </border>
    <border>
      <left style="double">
        <color auto="1"/>
      </left>
      <right/>
      <top style="double">
        <color auto="1"/>
      </top>
      <bottom style="double">
        <color auto="1"/>
      </bottom>
      <diagonal/>
    </border>
    <border>
      <left style="medium">
        <color indexed="64"/>
      </left>
      <right style="medium">
        <color indexed="64"/>
      </right>
      <top/>
      <bottom/>
      <diagonal/>
    </border>
  </borders>
  <cellStyleXfs count="71">
    <xf numFmtId="0" fontId="0" fillId="0" borderId="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22" fillId="0" borderId="0"/>
    <xf numFmtId="0" fontId="22" fillId="10" borderId="0" applyNumberFormat="0" applyBorder="0" applyAlignment="0" applyProtection="0"/>
    <xf numFmtId="43" fontId="22" fillId="0" borderId="0" applyFont="0" applyFill="0" applyBorder="0" applyAlignment="0" applyProtection="0"/>
    <xf numFmtId="0" fontId="22" fillId="8" borderId="8" applyNumberFormat="0" applyFont="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9" fontId="22" fillId="0" borderId="0" applyFont="0" applyFill="0" applyBorder="0" applyAlignment="0" applyProtection="0"/>
    <xf numFmtId="0" fontId="52" fillId="0" borderId="0"/>
    <xf numFmtId="0" fontId="21" fillId="0" borderId="0"/>
    <xf numFmtId="44" fontId="21" fillId="0" borderId="0" applyFont="0" applyFill="0" applyBorder="0" applyAlignment="0" applyProtection="0"/>
    <xf numFmtId="0" fontId="62" fillId="0" borderId="0"/>
    <xf numFmtId="43" fontId="46" fillId="0" borderId="0" applyFont="0" applyFill="0" applyBorder="0" applyAlignment="0" applyProtection="0"/>
    <xf numFmtId="0" fontId="20" fillId="0" borderId="0"/>
    <xf numFmtId="44" fontId="20" fillId="0" borderId="0" applyFont="0" applyFill="0" applyBorder="0" applyAlignment="0" applyProtection="0"/>
    <xf numFmtId="0" fontId="70" fillId="0" borderId="0" applyNumberFormat="0" applyFill="0" applyBorder="0" applyAlignment="0" applyProtection="0"/>
    <xf numFmtId="0" fontId="52" fillId="0" borderId="0"/>
    <xf numFmtId="0" fontId="82" fillId="0" borderId="0"/>
    <xf numFmtId="0" fontId="52" fillId="0" borderId="0"/>
    <xf numFmtId="0" fontId="17" fillId="0" borderId="0"/>
    <xf numFmtId="0" fontId="16" fillId="0" borderId="0"/>
    <xf numFmtId="0" fontId="90" fillId="0" borderId="0" applyNumberFormat="0" applyFill="0" applyBorder="0" applyAlignment="0" applyProtection="0"/>
    <xf numFmtId="0" fontId="15" fillId="0" borderId="0"/>
    <xf numFmtId="0" fontId="14" fillId="0" borderId="0"/>
    <xf numFmtId="0" fontId="94" fillId="0" borderId="0"/>
    <xf numFmtId="0" fontId="102" fillId="0" borderId="0" applyNumberFormat="0" applyFill="0" applyBorder="0" applyAlignment="0" applyProtection="0">
      <alignment vertical="top"/>
      <protection locked="0"/>
    </xf>
    <xf numFmtId="0" fontId="13" fillId="0" borderId="0"/>
    <xf numFmtId="44" fontId="13" fillId="0" borderId="0" applyFont="0" applyFill="0" applyBorder="0" applyAlignment="0" applyProtection="0"/>
    <xf numFmtId="0" fontId="12" fillId="0" borderId="0"/>
    <xf numFmtId="0" fontId="8" fillId="0" borderId="0"/>
    <xf numFmtId="0" fontId="8" fillId="0" borderId="0"/>
    <xf numFmtId="0" fontId="7" fillId="0" borderId="0"/>
    <xf numFmtId="0" fontId="6" fillId="0" borderId="0"/>
    <xf numFmtId="0" fontId="4" fillId="0" borderId="0"/>
  </cellStyleXfs>
  <cellXfs count="1089">
    <xf numFmtId="0" fontId="0" fillId="0" borderId="0" xfId="0"/>
    <xf numFmtId="0" fontId="39" fillId="0" borderId="0" xfId="0" applyFont="1"/>
    <xf numFmtId="0" fontId="40" fillId="0" borderId="0" xfId="0" applyFont="1"/>
    <xf numFmtId="3" fontId="0" fillId="0" borderId="0" xfId="0" applyNumberFormat="1"/>
    <xf numFmtId="3" fontId="40" fillId="0" borderId="0" xfId="0" applyNumberFormat="1" applyFont="1"/>
    <xf numFmtId="0" fontId="41" fillId="0" borderId="0" xfId="0" applyFont="1"/>
    <xf numFmtId="3" fontId="39" fillId="0" borderId="0" xfId="0" applyNumberFormat="1" applyFont="1"/>
    <xf numFmtId="0" fontId="42" fillId="0" borderId="0" xfId="0" applyFont="1"/>
    <xf numFmtId="0" fontId="0" fillId="0" borderId="0" xfId="0" applyAlignment="1">
      <alignment wrapText="1"/>
    </xf>
    <xf numFmtId="0" fontId="39" fillId="0" borderId="10" xfId="0" applyFont="1" applyBorder="1" applyAlignment="1">
      <alignment wrapText="1"/>
    </xf>
    <xf numFmtId="3" fontId="39" fillId="0" borderId="10" xfId="0" applyNumberFormat="1" applyFont="1" applyBorder="1" applyAlignment="1">
      <alignment horizontal="center" wrapText="1"/>
    </xf>
    <xf numFmtId="0" fontId="0" fillId="0" borderId="0" xfId="0"/>
    <xf numFmtId="2" fontId="0" fillId="0" borderId="0" xfId="0" applyNumberFormat="1"/>
    <xf numFmtId="0" fontId="39" fillId="0" borderId="0" xfId="0" applyFont="1"/>
    <xf numFmtId="3" fontId="0" fillId="0" borderId="0" xfId="0" applyNumberFormat="1"/>
    <xf numFmtId="0" fontId="39" fillId="0" borderId="10" xfId="0" applyFont="1" applyBorder="1"/>
    <xf numFmtId="3" fontId="39" fillId="0" borderId="10" xfId="0" applyNumberFormat="1" applyFont="1" applyBorder="1" applyAlignment="1">
      <alignment horizontal="center"/>
    </xf>
    <xf numFmtId="3" fontId="39" fillId="0" borderId="10" xfId="0" applyNumberFormat="1" applyFont="1" applyBorder="1" applyAlignment="1">
      <alignment horizontal="center" wrapText="1"/>
    </xf>
    <xf numFmtId="0" fontId="39" fillId="0" borderId="0" xfId="0" applyFont="1" applyAlignment="1">
      <alignment horizontal="right"/>
    </xf>
    <xf numFmtId="0" fontId="43" fillId="0" borderId="0" xfId="0" applyFont="1" applyAlignment="1">
      <alignment horizontal="right"/>
    </xf>
    <xf numFmtId="3" fontId="43" fillId="0" borderId="0" xfId="0" applyNumberFormat="1" applyFont="1"/>
    <xf numFmtId="0" fontId="41" fillId="0" borderId="0" xfId="0" applyFont="1" applyAlignment="1"/>
    <xf numFmtId="0" fontId="41" fillId="0" borderId="1" xfId="2" applyFont="1" applyAlignment="1"/>
    <xf numFmtId="0" fontId="22" fillId="0" borderId="0" xfId="29"/>
    <xf numFmtId="0" fontId="24" fillId="0" borderId="1" xfId="2" applyAlignment="1"/>
    <xf numFmtId="0" fontId="22" fillId="0" borderId="0" xfId="29" applyFont="1" applyBorder="1"/>
    <xf numFmtId="0" fontId="48" fillId="0" borderId="0" xfId="29" applyFont="1" applyFill="1"/>
    <xf numFmtId="0" fontId="48" fillId="0" borderId="0" xfId="29" applyFont="1"/>
    <xf numFmtId="0" fontId="47" fillId="10" borderId="0" xfId="30" applyFont="1" applyBorder="1" applyAlignment="1">
      <alignment horizontal="right"/>
    </xf>
    <xf numFmtId="21" fontId="48" fillId="0" borderId="0" xfId="29" applyNumberFormat="1" applyFont="1" applyAlignment="1">
      <alignment horizontal="center"/>
    </xf>
    <xf numFmtId="3" fontId="48" fillId="0" borderId="0" xfId="29" applyNumberFormat="1" applyFont="1"/>
    <xf numFmtId="0" fontId="47" fillId="0" borderId="9" xfId="16" applyFont="1" applyAlignment="1">
      <alignment horizontal="left"/>
    </xf>
    <xf numFmtId="3" fontId="47" fillId="0" borderId="9" xfId="16" applyNumberFormat="1" applyFont="1" applyAlignment="1">
      <alignment horizontal="right"/>
    </xf>
    <xf numFmtId="0" fontId="48" fillId="0" borderId="0" xfId="29" applyFont="1" applyBorder="1"/>
    <xf numFmtId="0" fontId="50" fillId="0" borderId="0" xfId="2" applyFont="1" applyBorder="1" applyAlignment="1"/>
    <xf numFmtId="0" fontId="47" fillId="0" borderId="0" xfId="29" applyFont="1"/>
    <xf numFmtId="3" fontId="51" fillId="0" borderId="0" xfId="29" applyNumberFormat="1" applyFont="1" applyFill="1" applyBorder="1" applyAlignment="1">
      <alignment horizontal="right"/>
    </xf>
    <xf numFmtId="3" fontId="48" fillId="0" borderId="0" xfId="29" applyNumberFormat="1" applyFont="1" applyFill="1" applyBorder="1"/>
    <xf numFmtId="0" fontId="52" fillId="0" borderId="0" xfId="45"/>
    <xf numFmtId="0" fontId="21" fillId="0" borderId="0" xfId="46"/>
    <xf numFmtId="0" fontId="42" fillId="0" borderId="0" xfId="45" applyFont="1"/>
    <xf numFmtId="0" fontId="52" fillId="0" borderId="0" xfId="45" applyFont="1"/>
    <xf numFmtId="0" fontId="47" fillId="0" borderId="0" xfId="46" applyFont="1" applyAlignment="1"/>
    <xf numFmtId="0" fontId="47" fillId="0" borderId="13" xfId="46" applyFont="1" applyBorder="1" applyAlignment="1">
      <alignment horizontal="center" wrapText="1"/>
    </xf>
    <xf numFmtId="0" fontId="46" fillId="0" borderId="0" xfId="0" applyFont="1"/>
    <xf numFmtId="0" fontId="48" fillId="0" borderId="0" xfId="46" applyFont="1"/>
    <xf numFmtId="3" fontId="48" fillId="0" borderId="0" xfId="46" applyNumberFormat="1" applyFont="1"/>
    <xf numFmtId="0" fontId="56" fillId="0" borderId="0" xfId="45" applyFont="1"/>
    <xf numFmtId="3" fontId="42" fillId="0" borderId="0" xfId="45" applyNumberFormat="1" applyFont="1"/>
    <xf numFmtId="0" fontId="41" fillId="0" borderId="0" xfId="46" applyFont="1" applyAlignment="1">
      <alignment horizontal="center"/>
    </xf>
    <xf numFmtId="0" fontId="37" fillId="0" borderId="14" xfId="46" applyFont="1" applyBorder="1" applyAlignment="1">
      <alignment wrapText="1"/>
    </xf>
    <xf numFmtId="0" fontId="57" fillId="0" borderId="15" xfId="46" applyFont="1" applyBorder="1" applyAlignment="1">
      <alignment wrapText="1"/>
    </xf>
    <xf numFmtId="0" fontId="37" fillId="0" borderId="16" xfId="46" applyFont="1" applyBorder="1" applyAlignment="1">
      <alignment horizontal="center" wrapText="1"/>
    </xf>
    <xf numFmtId="0" fontId="37" fillId="0" borderId="17" xfId="46" applyFont="1" applyBorder="1" applyAlignment="1">
      <alignment horizontal="center" wrapText="1"/>
    </xf>
    <xf numFmtId="0" fontId="37" fillId="0" borderId="17" xfId="46" applyFont="1" applyBorder="1" applyAlignment="1">
      <alignment wrapText="1"/>
    </xf>
    <xf numFmtId="0" fontId="21" fillId="0" borderId="0" xfId="46" applyAlignment="1">
      <alignment wrapText="1"/>
    </xf>
    <xf numFmtId="0" fontId="21" fillId="35" borderId="0" xfId="46" applyFill="1"/>
    <xf numFmtId="0" fontId="58" fillId="35" borderId="17" xfId="46" applyFont="1" applyFill="1" applyBorder="1" applyAlignment="1">
      <alignment wrapText="1"/>
    </xf>
    <xf numFmtId="0" fontId="21" fillId="0" borderId="17" xfId="46" applyBorder="1"/>
    <xf numFmtId="0" fontId="21" fillId="34" borderId="17" xfId="46" applyFill="1" applyBorder="1"/>
    <xf numFmtId="0" fontId="37" fillId="36" borderId="17" xfId="46" applyFont="1" applyFill="1" applyBorder="1" applyAlignment="1">
      <alignment horizontal="right"/>
    </xf>
    <xf numFmtId="0" fontId="37" fillId="36" borderId="17" xfId="46" applyFont="1" applyFill="1" applyBorder="1"/>
    <xf numFmtId="0" fontId="37" fillId="36" borderId="17" xfId="46" applyFont="1" applyFill="1" applyBorder="1" applyAlignment="1">
      <alignment horizontal="right" wrapText="1"/>
    </xf>
    <xf numFmtId="3" fontId="37" fillId="0" borderId="17" xfId="46" applyNumberFormat="1" applyFont="1" applyBorder="1"/>
    <xf numFmtId="0" fontId="47" fillId="0" borderId="0" xfId="46" applyFont="1" applyAlignment="1">
      <alignment horizontal="right"/>
    </xf>
    <xf numFmtId="0" fontId="59" fillId="0" borderId="0" xfId="46" applyFont="1"/>
    <xf numFmtId="0" fontId="21" fillId="0" borderId="0" xfId="46"/>
    <xf numFmtId="3" fontId="21" fillId="0" borderId="0" xfId="46" applyNumberFormat="1"/>
    <xf numFmtId="0" fontId="37" fillId="0" borderId="0" xfId="46" applyFont="1"/>
    <xf numFmtId="0" fontId="21" fillId="0" borderId="0" xfId="46" applyAlignment="1">
      <alignment horizontal="right"/>
    </xf>
    <xf numFmtId="0" fontId="60" fillId="0" borderId="0" xfId="46" applyFont="1"/>
    <xf numFmtId="0" fontId="57" fillId="34" borderId="17" xfId="46" applyFont="1" applyFill="1" applyBorder="1" applyAlignment="1">
      <alignment horizontal="center" wrapText="1"/>
    </xf>
    <xf numFmtId="3" fontId="21" fillId="34" borderId="17" xfId="46" applyNumberFormat="1" applyFill="1" applyBorder="1"/>
    <xf numFmtId="0" fontId="57" fillId="34" borderId="17" xfId="46" applyFont="1" applyFill="1" applyBorder="1" applyAlignment="1">
      <alignment horizontal="center" vertical="center" wrapText="1"/>
    </xf>
    <xf numFmtId="0" fontId="21" fillId="37" borderId="17" xfId="46" applyFill="1" applyBorder="1"/>
    <xf numFmtId="0" fontId="57" fillId="37" borderId="17" xfId="46" applyFont="1" applyFill="1" applyBorder="1" applyAlignment="1">
      <alignment horizontal="center"/>
    </xf>
    <xf numFmtId="0" fontId="57" fillId="37" borderId="17" xfId="46" applyFont="1" applyFill="1" applyBorder="1" applyAlignment="1">
      <alignment horizontal="center" vertical="center" wrapText="1"/>
    </xf>
    <xf numFmtId="3" fontId="21" fillId="37" borderId="17" xfId="46" applyNumberFormat="1" applyFill="1" applyBorder="1"/>
    <xf numFmtId="0" fontId="37" fillId="35" borderId="17" xfId="46" applyFont="1" applyFill="1" applyBorder="1" applyAlignment="1">
      <alignment horizontal="center" wrapText="1"/>
    </xf>
    <xf numFmtId="0" fontId="21" fillId="35" borderId="17" xfId="46" applyFill="1" applyBorder="1"/>
    <xf numFmtId="0" fontId="41" fillId="0" borderId="0" xfId="46" applyFont="1" applyBorder="1" applyAlignment="1">
      <alignment horizontal="left"/>
    </xf>
    <xf numFmtId="0" fontId="21" fillId="0" borderId="0" xfId="46" applyFont="1"/>
    <xf numFmtId="164" fontId="21" fillId="0" borderId="0" xfId="46" applyNumberFormat="1" applyFont="1"/>
    <xf numFmtId="0" fontId="21" fillId="0" borderId="0" xfId="46" applyFill="1"/>
    <xf numFmtId="0" fontId="55" fillId="40" borderId="0" xfId="46" applyFont="1" applyFill="1"/>
    <xf numFmtId="0" fontId="21" fillId="0" borderId="0" xfId="46" applyBorder="1"/>
    <xf numFmtId="0" fontId="21" fillId="0" borderId="26" xfId="46" applyFont="1" applyBorder="1"/>
    <xf numFmtId="0" fontId="21" fillId="0" borderId="0" xfId="46" applyFont="1" applyFill="1"/>
    <xf numFmtId="10" fontId="42" fillId="0" borderId="0" xfId="0" applyNumberFormat="1" applyFont="1"/>
    <xf numFmtId="0" fontId="21" fillId="0" borderId="0" xfId="46"/>
    <xf numFmtId="0" fontId="44" fillId="35" borderId="20" xfId="46" applyFont="1" applyFill="1" applyBorder="1" applyAlignment="1">
      <alignment horizontal="left" vertical="center" wrapText="1"/>
    </xf>
    <xf numFmtId="0" fontId="61" fillId="35" borderId="21" xfId="46" applyFont="1" applyFill="1" applyBorder="1" applyAlignment="1">
      <alignment horizontal="center" vertical="center" wrapText="1"/>
    </xf>
    <xf numFmtId="164" fontId="61" fillId="35" borderId="21" xfId="46" applyNumberFormat="1" applyFont="1" applyFill="1" applyBorder="1" applyAlignment="1">
      <alignment horizontal="center" vertical="center" wrapText="1"/>
    </xf>
    <xf numFmtId="0" fontId="61" fillId="35" borderId="22" xfId="46" applyFont="1" applyFill="1" applyBorder="1" applyAlignment="1">
      <alignment horizontal="center" vertical="center" wrapText="1"/>
    </xf>
    <xf numFmtId="3" fontId="44" fillId="35" borderId="21" xfId="46" applyNumberFormat="1" applyFont="1" applyFill="1" applyBorder="1" applyAlignment="1">
      <alignment horizontal="right" vertical="center" wrapText="1"/>
    </xf>
    <xf numFmtId="164" fontId="44" fillId="35" borderId="21" xfId="46" applyNumberFormat="1" applyFont="1" applyFill="1" applyBorder="1" applyAlignment="1">
      <alignment horizontal="right" vertical="center" wrapText="1"/>
    </xf>
    <xf numFmtId="3" fontId="44" fillId="35" borderId="22" xfId="46" applyNumberFormat="1" applyFont="1" applyFill="1" applyBorder="1" applyAlignment="1">
      <alignment horizontal="right" vertical="center" wrapText="1"/>
    </xf>
    <xf numFmtId="0" fontId="44" fillId="38" borderId="20" xfId="46" applyFont="1" applyFill="1" applyBorder="1" applyAlignment="1">
      <alignment horizontal="left" vertical="center" wrapText="1"/>
    </xf>
    <xf numFmtId="3" fontId="44" fillId="38" borderId="21" xfId="46" applyNumberFormat="1" applyFont="1" applyFill="1" applyBorder="1" applyAlignment="1">
      <alignment horizontal="right" vertical="center" wrapText="1"/>
    </xf>
    <xf numFmtId="165" fontId="44" fillId="38" borderId="21" xfId="46" applyNumberFormat="1" applyFont="1" applyFill="1" applyBorder="1" applyAlignment="1">
      <alignment horizontal="right" vertical="center" wrapText="1"/>
    </xf>
    <xf numFmtId="3" fontId="44" fillId="38" borderId="22" xfId="46" applyNumberFormat="1" applyFont="1" applyFill="1" applyBorder="1" applyAlignment="1">
      <alignment horizontal="right" vertical="center" wrapText="1"/>
    </xf>
    <xf numFmtId="0" fontId="44" fillId="35" borderId="32" xfId="46" applyFont="1" applyFill="1" applyBorder="1" applyAlignment="1">
      <alignment horizontal="left" vertical="center" wrapText="1"/>
    </xf>
    <xf numFmtId="3" fontId="44" fillId="35" borderId="33" xfId="46" applyNumberFormat="1" applyFont="1" applyFill="1" applyBorder="1" applyAlignment="1">
      <alignment horizontal="right" vertical="center" wrapText="1"/>
    </xf>
    <xf numFmtId="10" fontId="44" fillId="35" borderId="33" xfId="46" applyNumberFormat="1" applyFont="1" applyFill="1" applyBorder="1" applyAlignment="1">
      <alignment horizontal="right" vertical="center" wrapText="1"/>
    </xf>
    <xf numFmtId="3" fontId="44" fillId="35" borderId="34" xfId="46" applyNumberFormat="1" applyFont="1" applyFill="1" applyBorder="1" applyAlignment="1">
      <alignment horizontal="right" vertical="center" wrapText="1"/>
    </xf>
    <xf numFmtId="3" fontId="54" fillId="0" borderId="31" xfId="0" applyNumberFormat="1" applyFont="1" applyBorder="1"/>
    <xf numFmtId="0" fontId="44" fillId="38" borderId="31" xfId="46" applyFont="1" applyFill="1" applyBorder="1" applyAlignment="1">
      <alignment horizontal="right" vertical="center" wrapText="1"/>
    </xf>
    <xf numFmtId="0" fontId="53" fillId="0" borderId="0" xfId="0" applyFont="1"/>
    <xf numFmtId="3" fontId="44" fillId="34" borderId="21" xfId="46" applyNumberFormat="1" applyFont="1" applyFill="1" applyBorder="1" applyAlignment="1">
      <alignment horizontal="right" vertical="center" wrapText="1"/>
    </xf>
    <xf numFmtId="0" fontId="55" fillId="34" borderId="0" xfId="46" applyFont="1" applyFill="1"/>
    <xf numFmtId="0" fontId="21" fillId="34" borderId="0" xfId="46" applyFont="1" applyFill="1"/>
    <xf numFmtId="165" fontId="44" fillId="38" borderId="22" xfId="46" applyNumberFormat="1" applyFont="1" applyFill="1" applyBorder="1" applyAlignment="1">
      <alignment horizontal="right" vertical="center" wrapText="1"/>
    </xf>
    <xf numFmtId="0" fontId="44" fillId="38" borderId="23" xfId="46" applyFont="1" applyFill="1" applyBorder="1" applyAlignment="1">
      <alignment horizontal="left" vertical="center" wrapText="1"/>
    </xf>
    <xf numFmtId="3" fontId="44" fillId="38" borderId="24" xfId="46" applyNumberFormat="1" applyFont="1" applyFill="1" applyBorder="1" applyAlignment="1">
      <alignment horizontal="right" vertical="center" wrapText="1"/>
    </xf>
    <xf numFmtId="165" fontId="44" fillId="38" borderId="25" xfId="46" applyNumberFormat="1" applyFont="1" applyFill="1" applyBorder="1" applyAlignment="1">
      <alignment horizontal="right" vertical="center" wrapText="1"/>
    </xf>
    <xf numFmtId="0" fontId="61" fillId="38" borderId="0" xfId="46" applyFont="1" applyFill="1" applyBorder="1" applyAlignment="1">
      <alignment horizontal="left" vertical="center" wrapText="1"/>
    </xf>
    <xf numFmtId="0" fontId="61" fillId="38" borderId="0" xfId="46" applyFont="1" applyFill="1" applyBorder="1" applyAlignment="1" applyProtection="1">
      <alignment horizontal="left" vertical="center" wrapText="1"/>
      <protection locked="0"/>
    </xf>
    <xf numFmtId="0" fontId="44" fillId="35" borderId="18" xfId="46" applyFont="1" applyFill="1" applyBorder="1" applyAlignment="1">
      <alignment horizontal="left" vertical="center" wrapText="1"/>
    </xf>
    <xf numFmtId="165" fontId="44" fillId="35" borderId="22" xfId="46" applyNumberFormat="1" applyFont="1" applyFill="1" applyBorder="1" applyAlignment="1">
      <alignment horizontal="right" vertical="center" wrapText="1"/>
    </xf>
    <xf numFmtId="0" fontId="61" fillId="35" borderId="19" xfId="46" applyFont="1" applyFill="1" applyBorder="1" applyAlignment="1">
      <alignment horizontal="center" vertical="center" wrapText="1"/>
    </xf>
    <xf numFmtId="0" fontId="61" fillId="35" borderId="30" xfId="46" applyFont="1" applyFill="1" applyBorder="1" applyAlignment="1">
      <alignment horizontal="center" vertical="center" wrapText="1"/>
    </xf>
    <xf numFmtId="0" fontId="41" fillId="0" borderId="0" xfId="46" applyFont="1"/>
    <xf numFmtId="166" fontId="0" fillId="0" borderId="0" xfId="47" applyNumberFormat="1" applyFont="1"/>
    <xf numFmtId="0" fontId="43" fillId="0" borderId="0" xfId="46" applyFont="1"/>
    <xf numFmtId="0" fontId="39" fillId="0" borderId="0" xfId="48" applyFont="1" applyAlignment="1">
      <alignment wrapText="1"/>
    </xf>
    <xf numFmtId="0" fontId="39" fillId="0" borderId="0" xfId="48" applyFont="1" applyBorder="1" applyAlignment="1">
      <alignment horizontal="center" wrapText="1"/>
    </xf>
    <xf numFmtId="0" fontId="39" fillId="0" borderId="0" xfId="48" applyFont="1" applyAlignment="1">
      <alignment horizontal="center" wrapText="1"/>
    </xf>
    <xf numFmtId="0" fontId="49" fillId="39" borderId="0" xfId="46" applyFont="1" applyFill="1" applyAlignment="1">
      <alignment horizontal="center" wrapText="1"/>
    </xf>
    <xf numFmtId="0" fontId="62" fillId="0" borderId="0" xfId="48"/>
    <xf numFmtId="166" fontId="42" fillId="0" borderId="35" xfId="47" applyNumberFormat="1" applyFont="1" applyBorder="1" applyAlignment="1">
      <alignment horizontal="center"/>
    </xf>
    <xf numFmtId="40" fontId="42" fillId="0" borderId="35" xfId="48" applyNumberFormat="1" applyFont="1" applyBorder="1" applyAlignment="1">
      <alignment horizontal="center"/>
    </xf>
    <xf numFmtId="40" fontId="42" fillId="0" borderId="0" xfId="48" applyNumberFormat="1" applyFont="1" applyBorder="1" applyAlignment="1">
      <alignment horizontal="center"/>
    </xf>
    <xf numFmtId="0" fontId="39" fillId="0" borderId="0" xfId="48" applyFont="1"/>
    <xf numFmtId="166" fontId="42" fillId="0" borderId="0" xfId="47" applyNumberFormat="1" applyFont="1"/>
    <xf numFmtId="167" fontId="42" fillId="0" borderId="0" xfId="48" applyNumberFormat="1" applyFont="1" applyAlignment="1">
      <alignment horizontal="center"/>
    </xf>
    <xf numFmtId="167" fontId="42" fillId="0" borderId="0" xfId="48" applyNumberFormat="1" applyFont="1" applyBorder="1" applyAlignment="1">
      <alignment horizontal="center"/>
    </xf>
    <xf numFmtId="167" fontId="42" fillId="0" borderId="0" xfId="48" applyNumberFormat="1" applyFont="1" applyFill="1" applyAlignment="1">
      <alignment horizontal="center"/>
    </xf>
    <xf numFmtId="40" fontId="42" fillId="0" borderId="0" xfId="48" applyNumberFormat="1" applyFont="1"/>
    <xf numFmtId="40" fontId="42" fillId="0" borderId="0" xfId="48" applyNumberFormat="1" applyFont="1" applyBorder="1"/>
    <xf numFmtId="0" fontId="39" fillId="0" borderId="35" xfId="48" quotePrefix="1" applyFont="1" applyBorder="1" applyAlignment="1">
      <alignment horizontal="left"/>
    </xf>
    <xf numFmtId="166" fontId="42" fillId="0" borderId="35" xfId="47" applyNumberFormat="1" applyFont="1" applyBorder="1"/>
    <xf numFmtId="40" fontId="42" fillId="0" borderId="35" xfId="48" applyNumberFormat="1" applyFont="1" applyBorder="1"/>
    <xf numFmtId="0" fontId="39" fillId="0" borderId="0" xfId="48" quotePrefix="1" applyFont="1" applyAlignment="1">
      <alignment horizontal="left"/>
    </xf>
    <xf numFmtId="44" fontId="42" fillId="0" borderId="35" xfId="47" applyFont="1" applyBorder="1"/>
    <xf numFmtId="44" fontId="42" fillId="0" borderId="0" xfId="47" applyFont="1" applyBorder="1"/>
    <xf numFmtId="0" fontId="39" fillId="39" borderId="0" xfId="48" applyFont="1" applyFill="1" applyAlignment="1">
      <alignment horizontal="left" indent="1"/>
    </xf>
    <xf numFmtId="166" fontId="39" fillId="39" borderId="0" xfId="47" applyNumberFormat="1" applyFont="1" applyFill="1"/>
    <xf numFmtId="40" fontId="39" fillId="39" borderId="0" xfId="48" applyNumberFormat="1" applyFont="1" applyFill="1"/>
    <xf numFmtId="0" fontId="39" fillId="0" borderId="0" xfId="48" applyFont="1" applyAlignment="1">
      <alignment horizontal="left" indent="1"/>
    </xf>
    <xf numFmtId="167" fontId="39" fillId="39" borderId="0" xfId="48" applyNumberFormat="1" applyFont="1" applyFill="1"/>
    <xf numFmtId="40" fontId="39" fillId="0" borderId="0" xfId="48" applyNumberFormat="1" applyFont="1" applyBorder="1"/>
    <xf numFmtId="40" fontId="39" fillId="0" borderId="0" xfId="48" applyNumberFormat="1" applyFont="1"/>
    <xf numFmtId="167" fontId="39" fillId="0" borderId="0" xfId="48" applyNumberFormat="1" applyFont="1" applyFill="1"/>
    <xf numFmtId="0" fontId="42" fillId="0" borderId="0" xfId="48" applyFont="1" applyAlignment="1">
      <alignment horizontal="left" indent="1"/>
    </xf>
    <xf numFmtId="166" fontId="42" fillId="0" borderId="0" xfId="47" applyNumberFormat="1" applyFont="1" applyFill="1"/>
    <xf numFmtId="44" fontId="42" fillId="0" borderId="0" xfId="47" applyNumberFormat="1" applyFont="1"/>
    <xf numFmtId="0" fontId="43" fillId="0" borderId="0" xfId="48" quotePrefix="1" applyFont="1" applyAlignment="1">
      <alignment horizontal="left"/>
    </xf>
    <xf numFmtId="0" fontId="63" fillId="0" borderId="0" xfId="48" applyFont="1"/>
    <xf numFmtId="0" fontId="42" fillId="0" borderId="0" xfId="48" applyFont="1" applyBorder="1" applyAlignment="1">
      <alignment horizontal="center"/>
    </xf>
    <xf numFmtId="0" fontId="48" fillId="0" borderId="15" xfId="46" applyFont="1" applyBorder="1" applyAlignment="1">
      <alignment horizontal="center"/>
    </xf>
    <xf numFmtId="0" fontId="48" fillId="0" borderId="0" xfId="46" applyFont="1" applyBorder="1" applyAlignment="1">
      <alignment horizontal="center"/>
    </xf>
    <xf numFmtId="49" fontId="48" fillId="0" borderId="0" xfId="46" applyNumberFormat="1" applyFont="1" applyAlignment="1">
      <alignment horizontal="left" vertical="top"/>
    </xf>
    <xf numFmtId="166" fontId="48" fillId="0" borderId="0" xfId="47" applyNumberFormat="1" applyFont="1"/>
    <xf numFmtId="166" fontId="42" fillId="0" borderId="0" xfId="47" applyNumberFormat="1" applyFont="1" applyBorder="1"/>
    <xf numFmtId="166" fontId="48" fillId="0" borderId="0" xfId="47" applyNumberFormat="1" applyFont="1" applyBorder="1"/>
    <xf numFmtId="167" fontId="42" fillId="0" borderId="0" xfId="48" applyNumberFormat="1" applyFont="1" applyFill="1" applyBorder="1" applyAlignment="1">
      <alignment horizontal="center"/>
    </xf>
    <xf numFmtId="40" fontId="42" fillId="0" borderId="0" xfId="48" applyNumberFormat="1" applyFont="1" applyFill="1" applyAlignment="1">
      <alignment horizontal="center"/>
    </xf>
    <xf numFmtId="0" fontId="48" fillId="0" borderId="0" xfId="46" applyFont="1" applyBorder="1"/>
    <xf numFmtId="166" fontId="42" fillId="0" borderId="0" xfId="47" applyNumberFormat="1" applyFont="1" applyFill="1" applyBorder="1"/>
    <xf numFmtId="0" fontId="42" fillId="0" borderId="0" xfId="48" applyFont="1" applyBorder="1"/>
    <xf numFmtId="166" fontId="48" fillId="0" borderId="0" xfId="47" applyNumberFormat="1" applyFont="1" applyFill="1"/>
    <xf numFmtId="49" fontId="42" fillId="0" borderId="0" xfId="47" applyNumberFormat="1" applyFont="1" applyAlignment="1">
      <alignment horizontal="left" vertical="top"/>
    </xf>
    <xf numFmtId="49" fontId="59" fillId="0" borderId="0" xfId="47" applyNumberFormat="1" applyFont="1" applyAlignment="1">
      <alignment horizontal="right" vertical="top"/>
    </xf>
    <xf numFmtId="166" fontId="59" fillId="0" borderId="0" xfId="47" applyNumberFormat="1" applyFont="1"/>
    <xf numFmtId="0" fontId="59" fillId="0" borderId="0" xfId="46" applyFont="1" applyBorder="1"/>
    <xf numFmtId="0" fontId="59" fillId="0" borderId="0" xfId="48" applyFont="1" applyBorder="1"/>
    <xf numFmtId="49" fontId="47" fillId="0" borderId="0" xfId="46" applyNumberFormat="1" applyFont="1" applyAlignment="1">
      <alignment horizontal="left" vertical="top"/>
    </xf>
    <xf numFmtId="49" fontId="48" fillId="0" borderId="0" xfId="47" applyNumberFormat="1" applyFont="1" applyAlignment="1">
      <alignment horizontal="left" vertical="top"/>
    </xf>
    <xf numFmtId="49" fontId="42" fillId="0" borderId="0" xfId="48" applyNumberFormat="1" applyFont="1" applyAlignment="1">
      <alignment horizontal="left" vertical="top"/>
    </xf>
    <xf numFmtId="44" fontId="48" fillId="0" borderId="0" xfId="47" applyFont="1"/>
    <xf numFmtId="0" fontId="48" fillId="0" borderId="0" xfId="46" applyFont="1" applyFill="1"/>
    <xf numFmtId="44" fontId="48" fillId="0" borderId="0" xfId="47" applyFont="1" applyFill="1"/>
    <xf numFmtId="49" fontId="59" fillId="0" borderId="0" xfId="46" applyNumberFormat="1" applyFont="1" applyAlignment="1">
      <alignment horizontal="right" vertical="top"/>
    </xf>
    <xf numFmtId="0" fontId="59" fillId="0" borderId="0" xfId="48" applyFont="1" applyBorder="1" applyAlignment="1">
      <alignment horizontal="center"/>
    </xf>
    <xf numFmtId="0" fontId="59" fillId="0" borderId="0" xfId="48" applyFont="1"/>
    <xf numFmtId="166" fontId="59" fillId="0" borderId="0" xfId="47" applyNumberFormat="1" applyFont="1" applyBorder="1"/>
    <xf numFmtId="167" fontId="59" fillId="0" borderId="0" xfId="48" applyNumberFormat="1" applyFont="1" applyFill="1" applyAlignment="1">
      <alignment horizontal="center"/>
    </xf>
    <xf numFmtId="166" fontId="59" fillId="0" borderId="0" xfId="47" applyNumberFormat="1" applyFont="1" applyFill="1"/>
    <xf numFmtId="0" fontId="47" fillId="39" borderId="0" xfId="46" applyFont="1" applyFill="1"/>
    <xf numFmtId="166" fontId="47" fillId="39" borderId="0" xfId="46" applyNumberFormat="1" applyFont="1" applyFill="1"/>
    <xf numFmtId="0" fontId="47" fillId="39" borderId="0" xfId="46" applyFont="1" applyFill="1" applyBorder="1"/>
    <xf numFmtId="0" fontId="47" fillId="0" borderId="0" xfId="46" applyFont="1"/>
    <xf numFmtId="166" fontId="21" fillId="0" borderId="0" xfId="46" applyNumberFormat="1"/>
    <xf numFmtId="0" fontId="41" fillId="0" borderId="0" xfId="50" applyFont="1"/>
    <xf numFmtId="0" fontId="20" fillId="0" borderId="0" xfId="50" applyFont="1" applyAlignment="1">
      <alignment wrapText="1"/>
    </xf>
    <xf numFmtId="0" fontId="20" fillId="0" borderId="0" xfId="50" applyFont="1"/>
    <xf numFmtId="3" fontId="20" fillId="0" borderId="0" xfId="50" applyNumberFormat="1" applyFont="1"/>
    <xf numFmtId="0" fontId="20" fillId="35" borderId="0" xfId="50" applyFont="1" applyFill="1"/>
    <xf numFmtId="0" fontId="48" fillId="0" borderId="0" xfId="50" applyFont="1"/>
    <xf numFmtId="0" fontId="48" fillId="0" borderId="0" xfId="50" applyFont="1" applyAlignment="1">
      <alignment wrapText="1"/>
    </xf>
    <xf numFmtId="3" fontId="48" fillId="0" borderId="0" xfId="50" applyNumberFormat="1" applyFont="1"/>
    <xf numFmtId="0" fontId="48" fillId="35" borderId="0" xfId="50" applyFont="1" applyFill="1"/>
    <xf numFmtId="0" fontId="47" fillId="0" borderId="0" xfId="50" applyFont="1"/>
    <xf numFmtId="0" fontId="47" fillId="0" borderId="0" xfId="50" applyFont="1" applyAlignment="1">
      <alignment horizontal="center"/>
    </xf>
    <xf numFmtId="0" fontId="47" fillId="0" borderId="0" xfId="50" applyFont="1" applyAlignment="1"/>
    <xf numFmtId="3" fontId="47" fillId="0" borderId="0" xfId="50" applyNumberFormat="1" applyFont="1"/>
    <xf numFmtId="0" fontId="48" fillId="35" borderId="0" xfId="50" applyFont="1" applyFill="1" applyAlignment="1">
      <alignment wrapText="1"/>
    </xf>
    <xf numFmtId="3" fontId="48" fillId="35" borderId="0" xfId="50" applyNumberFormat="1" applyFont="1" applyFill="1"/>
    <xf numFmtId="0" fontId="47" fillId="0" borderId="0" xfId="50" applyFont="1" applyAlignment="1">
      <alignment wrapText="1"/>
    </xf>
    <xf numFmtId="3" fontId="47" fillId="0" borderId="0" xfId="50" applyNumberFormat="1" applyFont="1" applyAlignment="1">
      <alignment wrapText="1"/>
    </xf>
    <xf numFmtId="0" fontId="47" fillId="35" borderId="0" xfId="50" applyFont="1" applyFill="1"/>
    <xf numFmtId="0" fontId="37" fillId="0" borderId="0" xfId="50" applyFont="1"/>
    <xf numFmtId="0" fontId="57" fillId="0" borderId="0" xfId="50" applyFont="1" applyAlignment="1">
      <alignment vertical="center" wrapText="1"/>
    </xf>
    <xf numFmtId="0" fontId="20" fillId="0" borderId="36" xfId="50" applyFont="1" applyBorder="1"/>
    <xf numFmtId="3" fontId="48" fillId="0" borderId="0" xfId="50" applyNumberFormat="1" applyFont="1" applyAlignment="1">
      <alignment wrapText="1"/>
    </xf>
    <xf numFmtId="44" fontId="48" fillId="0" borderId="0" xfId="51" applyFont="1" applyAlignment="1">
      <alignment wrapText="1"/>
    </xf>
    <xf numFmtId="42" fontId="48" fillId="0" borderId="0" xfId="51" applyNumberFormat="1" applyFont="1" applyAlignment="1">
      <alignment wrapText="1"/>
    </xf>
    <xf numFmtId="0" fontId="48" fillId="0" borderId="36" xfId="50" applyFont="1" applyBorder="1" applyAlignment="1">
      <alignment wrapText="1"/>
    </xf>
    <xf numFmtId="42" fontId="48" fillId="0" borderId="0" xfId="51" applyNumberFormat="1" applyFont="1"/>
    <xf numFmtId="44" fontId="48" fillId="0" borderId="0" xfId="51" applyFont="1"/>
    <xf numFmtId="44" fontId="48" fillId="0" borderId="0" xfId="51" applyFont="1" applyFill="1"/>
    <xf numFmtId="44" fontId="47" fillId="0" borderId="0" xfId="51" applyFont="1" applyAlignment="1">
      <alignment horizontal="right"/>
    </xf>
    <xf numFmtId="42" fontId="47" fillId="0" borderId="0" xfId="51" applyNumberFormat="1" applyFont="1"/>
    <xf numFmtId="42" fontId="47" fillId="0" borderId="0" xfId="50" applyNumberFormat="1" applyFont="1"/>
    <xf numFmtId="3" fontId="48" fillId="0" borderId="0" xfId="51" applyNumberFormat="1" applyFont="1"/>
    <xf numFmtId="0" fontId="48" fillId="33" borderId="0" xfId="50" applyFont="1" applyFill="1"/>
    <xf numFmtId="44" fontId="48" fillId="33" borderId="0" xfId="51" applyFont="1" applyFill="1"/>
    <xf numFmtId="44" fontId="48" fillId="33" borderId="0" xfId="50" applyNumberFormat="1" applyFont="1" applyFill="1"/>
    <xf numFmtId="0" fontId="59" fillId="0" borderId="0" xfId="50" applyFont="1"/>
    <xf numFmtId="44" fontId="48" fillId="35" borderId="0" xfId="51" applyFont="1" applyFill="1"/>
    <xf numFmtId="3" fontId="48" fillId="35" borderId="0" xfId="51" applyNumberFormat="1" applyFont="1" applyFill="1"/>
    <xf numFmtId="0" fontId="48" fillId="0" borderId="0" xfId="50" quotePrefix="1" applyFont="1" applyAlignment="1">
      <alignment wrapText="1"/>
    </xf>
    <xf numFmtId="44" fontId="20" fillId="0" borderId="0" xfId="51" applyFont="1"/>
    <xf numFmtId="0" fontId="20" fillId="0" borderId="0" xfId="50" applyFont="1" applyFill="1"/>
    <xf numFmtId="0" fontId="68" fillId="0" borderId="0" xfId="0" applyFont="1" applyAlignment="1">
      <alignment vertical="center"/>
    </xf>
    <xf numFmtId="0" fontId="69" fillId="0" borderId="0" xfId="0" applyFont="1" applyAlignment="1">
      <alignment vertical="center"/>
    </xf>
    <xf numFmtId="0" fontId="0" fillId="0" borderId="0" xfId="0" applyAlignment="1">
      <alignment horizontal="left" vertical="center" indent="1"/>
    </xf>
    <xf numFmtId="0" fontId="70" fillId="0" borderId="0" xfId="52" applyAlignment="1">
      <alignment horizontal="left" vertical="center" indent="1"/>
    </xf>
    <xf numFmtId="0" fontId="0" fillId="33" borderId="0" xfId="0" applyFill="1" applyAlignment="1">
      <alignment horizontal="center"/>
    </xf>
    <xf numFmtId="10" fontId="0" fillId="0" borderId="0" xfId="0" applyNumberFormat="1"/>
    <xf numFmtId="10" fontId="71" fillId="0" borderId="0" xfId="0" applyNumberFormat="1" applyFont="1" applyAlignment="1">
      <alignment vertical="center"/>
    </xf>
    <xf numFmtId="3" fontId="0" fillId="33" borderId="0" xfId="0" applyNumberFormat="1" applyFill="1"/>
    <xf numFmtId="9" fontId="0" fillId="0" borderId="0" xfId="0" applyNumberFormat="1"/>
    <xf numFmtId="41" fontId="0" fillId="33" borderId="0" xfId="49" applyNumberFormat="1" applyFont="1" applyFill="1"/>
    <xf numFmtId="0" fontId="72" fillId="0" borderId="0" xfId="0" applyFont="1"/>
    <xf numFmtId="0" fontId="73" fillId="0" borderId="0" xfId="0" applyFont="1" applyAlignment="1">
      <alignment vertical="center"/>
    </xf>
    <xf numFmtId="3" fontId="0" fillId="33" borderId="0" xfId="0" applyNumberFormat="1" applyFill="1" applyAlignment="1"/>
    <xf numFmtId="0" fontId="0" fillId="0" borderId="0" xfId="0" applyFill="1" applyAlignment="1"/>
    <xf numFmtId="0" fontId="0" fillId="35" borderId="0" xfId="0" applyFill="1"/>
    <xf numFmtId="0" fontId="74" fillId="0" borderId="0" xfId="0" applyFont="1" applyAlignment="1">
      <alignment vertical="center"/>
    </xf>
    <xf numFmtId="0" fontId="0" fillId="0" borderId="0" xfId="0" quotePrefix="1"/>
    <xf numFmtId="0" fontId="75" fillId="0" borderId="0" xfId="0" applyFont="1" applyAlignment="1">
      <alignment vertical="center"/>
    </xf>
    <xf numFmtId="0" fontId="78" fillId="0" borderId="0" xfId="0" applyFont="1" applyAlignment="1">
      <alignment vertical="center"/>
    </xf>
    <xf numFmtId="0" fontId="76" fillId="0" borderId="0" xfId="0" applyFont="1" applyAlignment="1">
      <alignment vertical="center"/>
    </xf>
    <xf numFmtId="0" fontId="39" fillId="0" borderId="0" xfId="0" applyFont="1" applyAlignment="1">
      <alignment vertical="center"/>
    </xf>
    <xf numFmtId="0" fontId="79" fillId="0" borderId="0" xfId="0" applyFont="1"/>
    <xf numFmtId="168" fontId="0" fillId="0" borderId="0" xfId="0" applyNumberFormat="1"/>
    <xf numFmtId="3" fontId="48" fillId="0" borderId="0" xfId="51" applyNumberFormat="1" applyFont="1" applyAlignment="1">
      <alignment horizontal="right"/>
    </xf>
    <xf numFmtId="0" fontId="80" fillId="0" borderId="0" xfId="50" applyFont="1" applyAlignment="1">
      <alignment vertical="center"/>
    </xf>
    <xf numFmtId="0" fontId="55" fillId="0" borderId="0" xfId="50" applyFont="1"/>
    <xf numFmtId="49" fontId="80" fillId="0" borderId="0" xfId="50" applyNumberFormat="1" applyFont="1" applyAlignment="1">
      <alignment horizontal="left"/>
    </xf>
    <xf numFmtId="49" fontId="55" fillId="0" borderId="0" xfId="50" applyNumberFormat="1" applyFont="1" applyAlignment="1">
      <alignment horizontal="left"/>
    </xf>
    <xf numFmtId="0" fontId="0" fillId="0" borderId="0" xfId="0" applyAlignment="1">
      <alignment horizontal="center"/>
    </xf>
    <xf numFmtId="0" fontId="19" fillId="0" borderId="0" xfId="50" applyFont="1"/>
    <xf numFmtId="43" fontId="39" fillId="33" borderId="0" xfId="0" applyNumberFormat="1" applyFont="1" applyFill="1"/>
    <xf numFmtId="0" fontId="0" fillId="0" borderId="0" xfId="0" applyFill="1"/>
    <xf numFmtId="0" fontId="0" fillId="0" borderId="0" xfId="0" applyAlignment="1">
      <alignment horizontal="right"/>
    </xf>
    <xf numFmtId="0" fontId="83" fillId="41" borderId="37" xfId="54" applyNumberFormat="1" applyFont="1" applyFill="1" applyBorder="1" applyAlignment="1" applyProtection="1">
      <alignment horizontal="right"/>
      <protection locked="0"/>
    </xf>
    <xf numFmtId="0" fontId="83" fillId="41" borderId="39" xfId="54" applyNumberFormat="1" applyFont="1" applyFill="1" applyBorder="1" applyAlignment="1" applyProtection="1">
      <alignment horizontal="right"/>
      <protection locked="0"/>
    </xf>
    <xf numFmtId="0" fontId="83" fillId="0" borderId="43" xfId="53" applyFont="1" applyFill="1" applyBorder="1" applyAlignment="1" applyProtection="1">
      <alignment horizontal="center" vertical="center" wrapText="1"/>
      <protection locked="0"/>
    </xf>
    <xf numFmtId="0" fontId="83" fillId="41" borderId="43" xfId="53" applyFont="1" applyFill="1" applyBorder="1" applyAlignment="1" applyProtection="1">
      <alignment horizontal="center" vertical="center" wrapText="1"/>
      <protection locked="0"/>
    </xf>
    <xf numFmtId="0" fontId="52" fillId="41" borderId="43" xfId="53" applyFont="1" applyFill="1" applyBorder="1" applyAlignment="1" applyProtection="1">
      <alignment horizontal="center" vertical="center" wrapText="1"/>
      <protection locked="0"/>
    </xf>
    <xf numFmtId="0" fontId="83" fillId="0" borderId="17" xfId="53" applyFont="1" applyFill="1" applyBorder="1" applyAlignment="1" applyProtection="1">
      <alignment horizontal="center" vertical="center" wrapText="1"/>
      <protection locked="0"/>
    </xf>
    <xf numFmtId="0" fontId="83" fillId="41" borderId="17" xfId="53" applyFont="1" applyFill="1" applyBorder="1" applyAlignment="1" applyProtection="1">
      <alignment horizontal="center" vertical="center" wrapText="1"/>
      <protection locked="0"/>
    </xf>
    <xf numFmtId="0" fontId="52" fillId="0" borderId="43" xfId="53" applyFont="1" applyFill="1" applyBorder="1" applyAlignment="1" applyProtection="1">
      <alignment horizontal="center" vertical="center" wrapText="1"/>
      <protection locked="0"/>
    </xf>
    <xf numFmtId="0" fontId="52" fillId="0" borderId="0" xfId="53" applyFont="1" applyAlignment="1">
      <alignment vertical="top"/>
    </xf>
    <xf numFmtId="3" fontId="44" fillId="0" borderId="22" xfId="46" applyNumberFormat="1" applyFont="1" applyFill="1" applyBorder="1" applyAlignment="1">
      <alignment horizontal="right" vertical="center" wrapText="1"/>
    </xf>
    <xf numFmtId="3" fontId="44" fillId="40" borderId="21" xfId="46" applyNumberFormat="1" applyFont="1" applyFill="1" applyBorder="1" applyAlignment="1">
      <alignment horizontal="right" vertical="center" wrapText="1"/>
    </xf>
    <xf numFmtId="0" fontId="77" fillId="0" borderId="0" xfId="0" applyFont="1" applyAlignment="1">
      <alignment vertical="top"/>
    </xf>
    <xf numFmtId="0" fontId="70" fillId="0" borderId="0" xfId="52" applyAlignment="1">
      <alignment vertical="top"/>
    </xf>
    <xf numFmtId="0" fontId="18" fillId="0" borderId="0" xfId="50" applyFont="1"/>
    <xf numFmtId="0" fontId="83" fillId="41" borderId="0" xfId="53" applyFont="1" applyFill="1" applyAlignment="1">
      <alignment horizontal="center"/>
    </xf>
    <xf numFmtId="0" fontId="83" fillId="0" borderId="0" xfId="53" applyFont="1" applyAlignment="1">
      <alignment horizontal="center"/>
    </xf>
    <xf numFmtId="0" fontId="83" fillId="45" borderId="35" xfId="53" applyFont="1" applyFill="1" applyBorder="1" applyAlignment="1" applyProtection="1">
      <alignment horizontal="left" vertical="center" wrapText="1"/>
      <protection locked="0"/>
    </xf>
    <xf numFmtId="0" fontId="83" fillId="41" borderId="44" xfId="53" applyFont="1" applyFill="1" applyBorder="1" applyAlignment="1" applyProtection="1">
      <alignment horizontal="center" vertical="center" wrapText="1"/>
      <protection locked="0"/>
    </xf>
    <xf numFmtId="0" fontId="52" fillId="41" borderId="45" xfId="53" applyFont="1" applyFill="1" applyBorder="1" applyAlignment="1" applyProtection="1">
      <alignment horizontal="center" vertical="center" wrapText="1"/>
      <protection locked="0"/>
    </xf>
    <xf numFmtId="0" fontId="52" fillId="0" borderId="17" xfId="53" applyFont="1" applyFill="1" applyBorder="1" applyAlignment="1" applyProtection="1">
      <alignment horizontal="center" vertical="center" wrapText="1"/>
      <protection locked="0"/>
    </xf>
    <xf numFmtId="0" fontId="52" fillId="0" borderId="0" xfId="53" applyFont="1"/>
    <xf numFmtId="0" fontId="83" fillId="41" borderId="39" xfId="55" applyFont="1" applyFill="1" applyBorder="1" applyAlignment="1" applyProtection="1">
      <alignment horizontal="right"/>
      <protection locked="0"/>
    </xf>
    <xf numFmtId="0" fontId="85" fillId="46" borderId="17" xfId="53" applyFont="1" applyFill="1" applyBorder="1" applyAlignment="1" applyProtection="1">
      <alignment horizontal="center" vertical="center" wrapText="1"/>
      <protection locked="0"/>
    </xf>
    <xf numFmtId="0" fontId="52" fillId="0" borderId="0" xfId="53" applyFont="1" applyAlignment="1">
      <alignment horizontal="center" vertical="center" wrapText="1"/>
    </xf>
    <xf numFmtId="0" fontId="83" fillId="39" borderId="47" xfId="53" applyFont="1" applyFill="1" applyBorder="1" applyAlignment="1">
      <alignment horizontal="center" vertical="center" wrapText="1"/>
    </xf>
    <xf numFmtId="0" fontId="83" fillId="39" borderId="41" xfId="53" applyFont="1" applyFill="1" applyBorder="1" applyAlignment="1">
      <alignment horizontal="center" vertical="center" wrapText="1"/>
    </xf>
    <xf numFmtId="0" fontId="83" fillId="34" borderId="48" xfId="53" applyFont="1" applyFill="1" applyBorder="1" applyAlignment="1" applyProtection="1">
      <alignment horizontal="left" vertical="center" wrapText="1"/>
      <protection locked="0"/>
    </xf>
    <xf numFmtId="0" fontId="52" fillId="41" borderId="43" xfId="53" applyFont="1" applyFill="1" applyBorder="1" applyAlignment="1" applyProtection="1">
      <alignment vertical="center" wrapText="1"/>
      <protection locked="0"/>
    </xf>
    <xf numFmtId="0" fontId="83" fillId="42" borderId="48" xfId="53" applyFont="1" applyFill="1" applyBorder="1" applyAlignment="1" applyProtection="1">
      <alignment horizontal="left" vertical="center" wrapText="1"/>
      <protection locked="0"/>
    </xf>
    <xf numFmtId="0" fontId="83" fillId="43" borderId="48" xfId="53" applyFont="1" applyFill="1" applyBorder="1" applyAlignment="1" applyProtection="1">
      <alignment horizontal="left" vertical="center" wrapText="1"/>
      <protection locked="0"/>
    </xf>
    <xf numFmtId="0" fontId="83" fillId="44" borderId="48" xfId="53" applyFont="1" applyFill="1" applyBorder="1" applyAlignment="1" applyProtection="1">
      <alignment horizontal="left" vertical="center" wrapText="1"/>
      <protection locked="0"/>
    </xf>
    <xf numFmtId="0" fontId="83" fillId="35" borderId="48" xfId="53" applyFont="1" applyFill="1" applyBorder="1" applyAlignment="1" applyProtection="1">
      <alignment horizontal="left" vertical="center" wrapText="1"/>
      <protection locked="0"/>
    </xf>
    <xf numFmtId="0" fontId="83" fillId="45" borderId="16" xfId="53" applyFont="1" applyFill="1" applyBorder="1" applyAlignment="1" applyProtection="1">
      <alignment horizontal="left" vertical="center" wrapText="1"/>
      <protection locked="0"/>
    </xf>
    <xf numFmtId="0" fontId="52" fillId="0" borderId="17" xfId="53" applyFont="1" applyBorder="1" applyAlignment="1">
      <alignment wrapText="1"/>
    </xf>
    <xf numFmtId="0" fontId="83" fillId="42" borderId="16" xfId="53" applyFont="1" applyFill="1" applyBorder="1" applyAlignment="1" applyProtection="1">
      <alignment horizontal="left" vertical="center" wrapText="1"/>
      <protection locked="0"/>
    </xf>
    <xf numFmtId="0" fontId="52" fillId="41" borderId="17" xfId="53" applyFont="1" applyFill="1" applyBorder="1" applyAlignment="1" applyProtection="1">
      <alignment vertical="center" wrapText="1"/>
      <protection locked="0"/>
    </xf>
    <xf numFmtId="0" fontId="83" fillId="42" borderId="16" xfId="53" applyFont="1" applyFill="1" applyBorder="1"/>
    <xf numFmtId="0" fontId="52" fillId="0" borderId="17" xfId="53" applyFont="1" applyBorder="1" applyAlignment="1">
      <alignment horizontal="center"/>
    </xf>
    <xf numFmtId="0" fontId="52" fillId="0" borderId="17" xfId="53" applyFont="1" applyBorder="1"/>
    <xf numFmtId="0" fontId="83" fillId="34" borderId="16" xfId="53" applyFont="1" applyFill="1" applyBorder="1" applyAlignment="1" applyProtection="1">
      <alignment horizontal="left" vertical="center" wrapText="1"/>
      <protection locked="0"/>
    </xf>
    <xf numFmtId="0" fontId="83" fillId="34" borderId="49" xfId="53" applyFont="1" applyFill="1" applyBorder="1" applyAlignment="1" applyProtection="1">
      <alignment horizontal="left" vertical="center" wrapText="1"/>
      <protection locked="0"/>
    </xf>
    <xf numFmtId="0" fontId="52" fillId="41" borderId="44" xfId="53" applyFont="1" applyFill="1" applyBorder="1" applyAlignment="1" applyProtection="1">
      <alignment vertical="center" wrapText="1"/>
      <protection locked="0"/>
    </xf>
    <xf numFmtId="0" fontId="52" fillId="0" borderId="0" xfId="53" applyFont="1" applyBorder="1"/>
    <xf numFmtId="0" fontId="52" fillId="0" borderId="0" xfId="53" applyFont="1" applyAlignment="1">
      <alignment horizontal="center"/>
    </xf>
    <xf numFmtId="0" fontId="52" fillId="0" borderId="0" xfId="53" applyFont="1" applyAlignment="1"/>
    <xf numFmtId="0" fontId="52" fillId="0" borderId="0" xfId="53" applyFont="1" applyAlignment="1">
      <alignment wrapText="1"/>
    </xf>
    <xf numFmtId="0" fontId="52" fillId="0" borderId="0" xfId="53" applyFont="1" applyAlignment="1">
      <alignment horizontal="left" vertical="top" indent="1"/>
    </xf>
    <xf numFmtId="0" fontId="52" fillId="0" borderId="0" xfId="53" applyFont="1" applyProtection="1"/>
    <xf numFmtId="0" fontId="84" fillId="47" borderId="43" xfId="53" applyFont="1" applyFill="1" applyBorder="1" applyAlignment="1" applyProtection="1">
      <alignment horizontal="center" vertical="center" wrapText="1"/>
      <protection locked="0"/>
    </xf>
    <xf numFmtId="0" fontId="83" fillId="34" borderId="16" xfId="53" applyFont="1" applyFill="1" applyBorder="1" applyAlignment="1">
      <alignment wrapText="1"/>
    </xf>
    <xf numFmtId="0" fontId="83" fillId="35" borderId="17" xfId="53" applyFont="1" applyFill="1" applyBorder="1" applyAlignment="1">
      <alignment vertical="center" wrapText="1"/>
    </xf>
    <xf numFmtId="0" fontId="52" fillId="0" borderId="17" xfId="0" applyFont="1" applyBorder="1" applyAlignment="1">
      <alignment vertical="center" wrapText="1"/>
    </xf>
    <xf numFmtId="0" fontId="83" fillId="44" borderId="43" xfId="53" applyFont="1" applyFill="1" applyBorder="1" applyAlignment="1" applyProtection="1">
      <alignment horizontal="center" vertical="center" wrapText="1"/>
      <protection locked="0"/>
    </xf>
    <xf numFmtId="0" fontId="83" fillId="33" borderId="17" xfId="53" applyFont="1" applyFill="1" applyBorder="1" applyAlignment="1">
      <alignment vertical="center" wrapText="1"/>
    </xf>
    <xf numFmtId="0" fontId="52" fillId="33" borderId="17" xfId="53" applyFont="1" applyFill="1" applyBorder="1" applyAlignment="1">
      <alignment wrapText="1"/>
    </xf>
    <xf numFmtId="0" fontId="83" fillId="35" borderId="17" xfId="53" applyFont="1" applyFill="1" applyBorder="1" applyAlignment="1" applyProtection="1">
      <alignment horizontal="left" vertical="center" wrapText="1"/>
      <protection locked="0"/>
    </xf>
    <xf numFmtId="0" fontId="83" fillId="33" borderId="17" xfId="53" applyFont="1" applyFill="1" applyBorder="1" applyAlignment="1">
      <alignment horizontal="left" vertical="center" wrapText="1"/>
    </xf>
    <xf numFmtId="0" fontId="52" fillId="41" borderId="17" xfId="0" applyFont="1" applyFill="1" applyBorder="1" applyAlignment="1">
      <alignment vertical="center" wrapText="1"/>
    </xf>
    <xf numFmtId="0" fontId="56" fillId="0" borderId="0" xfId="0" applyFont="1"/>
    <xf numFmtId="0" fontId="52" fillId="33" borderId="17" xfId="0" applyFont="1" applyFill="1" applyBorder="1" applyAlignment="1">
      <alignment wrapText="1"/>
    </xf>
    <xf numFmtId="0" fontId="83" fillId="33" borderId="17" xfId="0" applyFont="1" applyFill="1" applyBorder="1" applyAlignment="1">
      <alignment vertical="center" wrapText="1"/>
    </xf>
    <xf numFmtId="0" fontId="83" fillId="39" borderId="17" xfId="53" applyFont="1" applyFill="1" applyBorder="1" applyAlignment="1">
      <alignment horizontal="center" vertical="center" wrapText="1"/>
    </xf>
    <xf numFmtId="0" fontId="83" fillId="33" borderId="17" xfId="53" applyFont="1" applyFill="1" applyBorder="1" applyAlignment="1" applyProtection="1">
      <alignment horizontal="left" vertical="center" wrapText="1"/>
      <protection locked="0"/>
    </xf>
    <xf numFmtId="0" fontId="52" fillId="33" borderId="17" xfId="53" applyFont="1" applyFill="1" applyBorder="1" applyAlignment="1" applyProtection="1">
      <alignment vertical="center" wrapText="1"/>
      <protection locked="0"/>
    </xf>
    <xf numFmtId="0" fontId="83" fillId="42" borderId="17" xfId="53" applyFont="1" applyFill="1" applyBorder="1" applyAlignment="1" applyProtection="1">
      <alignment horizontal="left" vertical="center" wrapText="1"/>
      <protection locked="0"/>
    </xf>
    <xf numFmtId="0" fontId="83" fillId="43" borderId="17" xfId="53" applyFont="1" applyFill="1" applyBorder="1" applyAlignment="1" applyProtection="1">
      <alignment horizontal="left" vertical="center" wrapText="1"/>
      <protection locked="0"/>
    </xf>
    <xf numFmtId="0" fontId="83" fillId="34" borderId="17" xfId="53" applyFont="1" applyFill="1" applyBorder="1" applyAlignment="1" applyProtection="1">
      <alignment horizontal="left" vertical="center" wrapText="1"/>
      <protection locked="0"/>
    </xf>
    <xf numFmtId="0" fontId="83" fillId="44" borderId="17" xfId="53" applyFont="1" applyFill="1" applyBorder="1" applyAlignment="1" applyProtection="1">
      <alignment horizontal="center" vertical="center" wrapText="1"/>
      <protection locked="0"/>
    </xf>
    <xf numFmtId="0" fontId="83" fillId="44" borderId="17" xfId="53" applyFont="1" applyFill="1" applyBorder="1" applyAlignment="1" applyProtection="1">
      <alignment horizontal="left" vertical="center" wrapText="1"/>
      <protection locked="0"/>
    </xf>
    <xf numFmtId="0" fontId="83" fillId="34" borderId="17" xfId="53" applyFont="1" applyFill="1" applyBorder="1" applyAlignment="1">
      <alignment wrapText="1"/>
    </xf>
    <xf numFmtId="0" fontId="83" fillId="45" borderId="17" xfId="53" applyFont="1" applyFill="1" applyBorder="1" applyAlignment="1" applyProtection="1">
      <alignment horizontal="left" vertical="center" wrapText="1"/>
      <protection locked="0"/>
    </xf>
    <xf numFmtId="0" fontId="83" fillId="42" borderId="17" xfId="53" applyFont="1" applyFill="1" applyBorder="1" applyAlignment="1">
      <alignment wrapText="1"/>
    </xf>
    <xf numFmtId="0" fontId="37" fillId="0" borderId="0" xfId="56" applyFont="1"/>
    <xf numFmtId="0" fontId="37" fillId="0" borderId="45" xfId="56" applyFont="1" applyBorder="1"/>
    <xf numFmtId="0" fontId="86" fillId="0" borderId="0" xfId="56" applyFont="1"/>
    <xf numFmtId="0" fontId="37" fillId="48" borderId="51" xfId="56" applyFont="1" applyFill="1" applyBorder="1" applyAlignment="1">
      <alignment wrapText="1"/>
    </xf>
    <xf numFmtId="0" fontId="37" fillId="0" borderId="0" xfId="56" applyFont="1" applyBorder="1"/>
    <xf numFmtId="0" fontId="37" fillId="34" borderId="51" xfId="56" applyFont="1" applyFill="1" applyBorder="1" applyAlignment="1">
      <alignment vertical="center"/>
    </xf>
    <xf numFmtId="0" fontId="37" fillId="35" borderId="51" xfId="56" applyFont="1" applyFill="1" applyBorder="1" applyAlignment="1">
      <alignment vertical="center"/>
    </xf>
    <xf numFmtId="0" fontId="37" fillId="0" borderId="50" xfId="56" applyFont="1" applyBorder="1" applyAlignment="1">
      <alignment vertical="center"/>
    </xf>
    <xf numFmtId="0" fontId="80" fillId="0" borderId="55" xfId="56" applyFont="1" applyBorder="1" applyAlignment="1">
      <alignment vertical="center" wrapText="1"/>
    </xf>
    <xf numFmtId="0" fontId="37" fillId="0" borderId="0" xfId="56" applyFont="1" applyAlignment="1">
      <alignment vertical="center"/>
    </xf>
    <xf numFmtId="0" fontId="37" fillId="44" borderId="51" xfId="56" applyFont="1" applyFill="1" applyBorder="1" applyAlignment="1">
      <alignment vertical="center"/>
    </xf>
    <xf numFmtId="0" fontId="80" fillId="44" borderId="56" xfId="56" applyFont="1" applyFill="1" applyBorder="1" applyAlignment="1">
      <alignment wrapText="1"/>
    </xf>
    <xf numFmtId="0" fontId="37" fillId="37" borderId="51" xfId="56" applyFont="1" applyFill="1" applyBorder="1" applyAlignment="1">
      <alignment vertical="center"/>
    </xf>
    <xf numFmtId="0" fontId="37" fillId="0" borderId="50" xfId="56" applyFont="1" applyBorder="1"/>
    <xf numFmtId="0" fontId="37" fillId="0" borderId="55" xfId="56" applyFont="1" applyBorder="1"/>
    <xf numFmtId="0" fontId="80" fillId="37" borderId="54" xfId="56" applyFont="1" applyFill="1" applyBorder="1" applyAlignment="1">
      <alignment vertical="center"/>
    </xf>
    <xf numFmtId="0" fontId="87" fillId="45" borderId="41" xfId="56" applyFont="1" applyFill="1" applyBorder="1" applyAlignment="1">
      <alignment wrapText="1"/>
    </xf>
    <xf numFmtId="0" fontId="87" fillId="45" borderId="41" xfId="56" applyFont="1" applyFill="1" applyBorder="1"/>
    <xf numFmtId="0" fontId="37" fillId="43" borderId="41" xfId="56" applyFont="1" applyFill="1" applyBorder="1" applyAlignment="1">
      <alignment wrapText="1"/>
    </xf>
    <xf numFmtId="0" fontId="37" fillId="43" borderId="41" xfId="56" applyFont="1" applyFill="1" applyBorder="1"/>
    <xf numFmtId="0" fontId="83" fillId="42" borderId="17" xfId="53" applyFont="1" applyFill="1" applyBorder="1" applyAlignment="1" applyProtection="1">
      <alignment horizontal="center" vertical="center" wrapText="1"/>
      <protection locked="0"/>
    </xf>
    <xf numFmtId="0" fontId="83" fillId="33" borderId="17" xfId="53" applyFont="1" applyFill="1" applyBorder="1" applyAlignment="1">
      <alignment horizontal="center" vertical="center" wrapText="1"/>
    </xf>
    <xf numFmtId="0" fontId="83" fillId="45" borderId="17" xfId="53" applyFont="1" applyFill="1" applyBorder="1" applyAlignment="1" applyProtection="1">
      <alignment horizontal="center" vertical="center" wrapText="1"/>
      <protection locked="0"/>
    </xf>
    <xf numFmtId="0" fontId="83" fillId="34" borderId="17" xfId="53" applyFont="1" applyFill="1" applyBorder="1" applyAlignment="1" applyProtection="1">
      <alignment horizontal="center" vertical="center" wrapText="1"/>
      <protection locked="0"/>
    </xf>
    <xf numFmtId="0" fontId="83" fillId="43" borderId="17" xfId="53" applyFont="1" applyFill="1" applyBorder="1" applyAlignment="1" applyProtection="1">
      <alignment horizontal="center" vertical="center" wrapText="1"/>
      <protection locked="0"/>
    </xf>
    <xf numFmtId="0" fontId="83" fillId="44" borderId="17" xfId="53" applyFont="1" applyFill="1" applyBorder="1" applyAlignment="1" applyProtection="1">
      <alignment horizontal="center" vertical="center" wrapText="1"/>
      <protection locked="0"/>
    </xf>
    <xf numFmtId="0" fontId="83" fillId="35" borderId="17" xfId="53" applyFont="1" applyFill="1" applyBorder="1" applyAlignment="1" applyProtection="1">
      <alignment horizontal="center" vertical="center" wrapText="1"/>
      <protection locked="0"/>
    </xf>
    <xf numFmtId="0" fontId="83" fillId="35" borderId="17" xfId="53" applyFont="1" applyFill="1" applyBorder="1" applyAlignment="1">
      <alignment horizontal="center" vertical="center" wrapText="1"/>
    </xf>
    <xf numFmtId="0" fontId="52" fillId="33" borderId="17" xfId="0" applyFont="1" applyFill="1" applyBorder="1" applyAlignment="1">
      <alignment horizontal="center"/>
    </xf>
    <xf numFmtId="0" fontId="83" fillId="33" borderId="17" xfId="53" applyFont="1" applyFill="1" applyBorder="1" applyAlignment="1" applyProtection="1">
      <alignment horizontal="center" vertical="center" wrapText="1"/>
      <protection locked="0"/>
    </xf>
    <xf numFmtId="0" fontId="56" fillId="0" borderId="0" xfId="0" applyFont="1" applyAlignment="1">
      <alignment horizontal="center"/>
    </xf>
    <xf numFmtId="0" fontId="89" fillId="33" borderId="17" xfId="0" applyFont="1" applyFill="1" applyBorder="1" applyAlignment="1">
      <alignment vertical="center" wrapText="1"/>
    </xf>
    <xf numFmtId="0" fontId="37" fillId="39" borderId="0" xfId="57" applyFont="1" applyFill="1" applyAlignment="1">
      <alignment horizontal="center" vertical="center"/>
    </xf>
    <xf numFmtId="0" fontId="37" fillId="39" borderId="0" xfId="57" applyFont="1" applyFill="1" applyAlignment="1">
      <alignment horizontal="left" vertical="center"/>
    </xf>
    <xf numFmtId="0" fontId="44" fillId="0" borderId="0" xfId="57" applyFont="1"/>
    <xf numFmtId="0" fontId="37" fillId="0" borderId="0" xfId="57" applyFont="1"/>
    <xf numFmtId="16" fontId="37" fillId="39" borderId="0" xfId="57" applyNumberFormat="1" applyFont="1" applyFill="1" applyAlignment="1">
      <alignment horizontal="center" vertical="center"/>
    </xf>
    <xf numFmtId="0" fontId="15" fillId="0" borderId="0" xfId="59"/>
    <xf numFmtId="0" fontId="15" fillId="0" borderId="0" xfId="59" applyBorder="1" applyAlignment="1">
      <alignment horizontal="left" vertical="center" wrapText="1" indent="1"/>
    </xf>
    <xf numFmtId="0" fontId="15" fillId="39" borderId="0" xfId="59" applyFill="1"/>
    <xf numFmtId="0" fontId="37" fillId="0" borderId="0" xfId="59" applyFont="1"/>
    <xf numFmtId="0" fontId="47" fillId="0" borderId="0" xfId="59" applyFont="1"/>
    <xf numFmtId="0" fontId="49" fillId="0" borderId="0" xfId="59" applyFont="1"/>
    <xf numFmtId="0" fontId="15" fillId="0" borderId="0" xfId="59" applyBorder="1" applyAlignment="1">
      <alignment vertical="center" wrapText="1"/>
    </xf>
    <xf numFmtId="0" fontId="15" fillId="0" borderId="0" xfId="59" applyAlignment="1">
      <alignment wrapText="1"/>
    </xf>
    <xf numFmtId="0" fontId="15" fillId="0" borderId="0" xfId="59" applyAlignment="1">
      <alignment horizontal="left" vertical="top" indent="3"/>
    </xf>
    <xf numFmtId="0" fontId="15" fillId="0" borderId="0" xfId="59" applyFont="1" applyAlignment="1">
      <alignment horizontal="left" vertical="center" indent="3"/>
    </xf>
    <xf numFmtId="0" fontId="15" fillId="0" borderId="0" xfId="59" applyAlignment="1">
      <alignment vertical="center"/>
    </xf>
    <xf numFmtId="0" fontId="37" fillId="0" borderId="0" xfId="59" applyFont="1" applyAlignment="1">
      <alignment vertical="center"/>
    </xf>
    <xf numFmtId="0" fontId="37" fillId="39" borderId="0" xfId="59" applyFont="1" applyFill="1"/>
    <xf numFmtId="0" fontId="15" fillId="39" borderId="0" xfId="59" applyFill="1" applyBorder="1" applyAlignment="1">
      <alignment horizontal="left" vertical="center" wrapText="1" indent="1"/>
    </xf>
    <xf numFmtId="0" fontId="15" fillId="0" borderId="0" xfId="59" applyBorder="1" applyAlignment="1">
      <alignment vertical="top" wrapText="1"/>
    </xf>
    <xf numFmtId="0" fontId="15" fillId="0" borderId="0" xfId="59" applyBorder="1" applyAlignment="1">
      <alignment horizontal="left" vertical="center" wrapText="1"/>
    </xf>
    <xf numFmtId="0" fontId="37" fillId="0" borderId="0" xfId="59" applyFont="1" applyFill="1" applyBorder="1" applyAlignment="1">
      <alignment vertical="center" wrapText="1"/>
    </xf>
    <xf numFmtId="0" fontId="37" fillId="39" borderId="0" xfId="59" applyFont="1" applyFill="1" applyBorder="1" applyAlignment="1">
      <alignment horizontal="left" vertical="center" wrapText="1" indent="1"/>
    </xf>
    <xf numFmtId="0" fontId="37" fillId="0" borderId="0" xfId="59" applyFont="1" applyFill="1" applyBorder="1" applyAlignment="1">
      <alignment vertical="top" wrapText="1"/>
    </xf>
    <xf numFmtId="0" fontId="15" fillId="0" borderId="0" xfId="59" applyAlignment="1">
      <alignment vertical="top"/>
    </xf>
    <xf numFmtId="0" fontId="15" fillId="39" borderId="0" xfId="59" applyFill="1" applyAlignment="1">
      <alignment wrapText="1"/>
    </xf>
    <xf numFmtId="0" fontId="15" fillId="0" borderId="0" xfId="59" applyFill="1" applyAlignment="1">
      <alignment vertical="top" wrapText="1"/>
    </xf>
    <xf numFmtId="0" fontId="37" fillId="0" borderId="0" xfId="59" applyFont="1" applyAlignment="1">
      <alignment vertical="top"/>
    </xf>
    <xf numFmtId="0" fontId="49" fillId="39" borderId="0" xfId="59" applyFont="1" applyFill="1"/>
    <xf numFmtId="0" fontId="59" fillId="0" borderId="0" xfId="59" applyFont="1"/>
    <xf numFmtId="0" fontId="37" fillId="0" borderId="10" xfId="59" applyFont="1" applyBorder="1" applyAlignment="1">
      <alignment horizontal="center"/>
    </xf>
    <xf numFmtId="17" fontId="15" fillId="0" borderId="0" xfId="59" applyNumberFormat="1"/>
    <xf numFmtId="16" fontId="15" fillId="0" borderId="0" xfId="59" applyNumberFormat="1"/>
    <xf numFmtId="0" fontId="52" fillId="0" borderId="0" xfId="53" applyFont="1" applyFill="1" applyAlignment="1">
      <alignment wrapText="1"/>
    </xf>
    <xf numFmtId="0" fontId="83" fillId="0" borderId="17" xfId="53" applyFont="1" applyFill="1" applyBorder="1" applyAlignment="1">
      <alignment horizontal="center" vertical="center" wrapText="1"/>
    </xf>
    <xf numFmtId="0" fontId="52" fillId="34" borderId="17" xfId="53" applyFont="1" applyFill="1" applyBorder="1" applyAlignment="1">
      <alignment horizontal="left" vertical="center" wrapText="1"/>
    </xf>
    <xf numFmtId="0" fontId="83" fillId="42" borderId="17" xfId="53" applyFont="1" applyFill="1" applyBorder="1" applyAlignment="1">
      <alignment horizontal="center" wrapText="1"/>
    </xf>
    <xf numFmtId="0" fontId="83" fillId="34" borderId="17" xfId="53" applyFont="1" applyFill="1" applyBorder="1" applyAlignment="1">
      <alignment horizontal="center" wrapText="1"/>
    </xf>
    <xf numFmtId="0" fontId="52" fillId="0" borderId="0" xfId="53" applyFont="1" applyAlignment="1">
      <alignment vertical="top" wrapText="1"/>
    </xf>
    <xf numFmtId="0" fontId="100" fillId="0" borderId="17" xfId="0" applyFont="1" applyBorder="1"/>
    <xf numFmtId="0" fontId="0" fillId="0" borderId="17" xfId="0" applyBorder="1"/>
    <xf numFmtId="0" fontId="101" fillId="0" borderId="17" xfId="0" applyFont="1" applyBorder="1" applyAlignment="1">
      <alignment vertical="center" readingOrder="1"/>
    </xf>
    <xf numFmtId="0" fontId="44" fillId="0" borderId="17" xfId="0" applyFont="1" applyBorder="1" applyAlignment="1">
      <alignment horizontal="left" vertical="center" readingOrder="1"/>
    </xf>
    <xf numFmtId="0" fontId="44" fillId="0" borderId="17" xfId="0" applyFont="1" applyBorder="1"/>
    <xf numFmtId="8" fontId="0" fillId="0" borderId="17" xfId="0" applyNumberFormat="1" applyBorder="1"/>
    <xf numFmtId="0" fontId="94" fillId="0" borderId="0" xfId="61" applyFont="1" applyBorder="1" applyAlignment="1">
      <alignment vertical="center"/>
    </xf>
    <xf numFmtId="0" fontId="83" fillId="0" borderId="0" xfId="53" applyFont="1" applyAlignment="1">
      <alignment wrapText="1"/>
    </xf>
    <xf numFmtId="0" fontId="44" fillId="0" borderId="17" xfId="0" applyFont="1" applyFill="1" applyBorder="1" applyAlignment="1">
      <alignment horizontal="left" vertical="center" readingOrder="1"/>
    </xf>
    <xf numFmtId="0" fontId="103" fillId="0" borderId="0" xfId="61" applyFont="1" applyBorder="1" applyAlignment="1">
      <alignment horizontal="left" vertical="top"/>
    </xf>
    <xf numFmtId="0" fontId="93" fillId="0" borderId="44" xfId="53" applyFont="1" applyBorder="1" applyAlignment="1">
      <alignment horizontal="center" wrapText="1"/>
    </xf>
    <xf numFmtId="0" fontId="52" fillId="35" borderId="14" xfId="53" applyFont="1" applyFill="1" applyBorder="1" applyAlignment="1" applyProtection="1">
      <alignment horizontal="left" vertical="center" wrapText="1"/>
      <protection locked="0"/>
    </xf>
    <xf numFmtId="0" fontId="52" fillId="34" borderId="14" xfId="53" applyFont="1" applyFill="1" applyBorder="1" applyAlignment="1" applyProtection="1">
      <alignment horizontal="left" vertical="center" wrapText="1"/>
      <protection locked="0"/>
    </xf>
    <xf numFmtId="0" fontId="52" fillId="43" borderId="14" xfId="53" applyFont="1" applyFill="1" applyBorder="1" applyAlignment="1" applyProtection="1">
      <alignment horizontal="left" vertical="center" wrapText="1"/>
      <protection locked="0"/>
    </xf>
    <xf numFmtId="0" fontId="52" fillId="44" borderId="14" xfId="53" applyFont="1" applyFill="1" applyBorder="1" applyAlignment="1" applyProtection="1">
      <alignment horizontal="left" vertical="center" wrapText="1"/>
      <protection locked="0"/>
    </xf>
    <xf numFmtId="0" fontId="52" fillId="42" borderId="14" xfId="53" applyFont="1" applyFill="1" applyBorder="1" applyAlignment="1" applyProtection="1">
      <alignment horizontal="left" vertical="center" wrapText="1"/>
      <protection locked="0"/>
    </xf>
    <xf numFmtId="0" fontId="52" fillId="42" borderId="14" xfId="53" applyFont="1" applyFill="1" applyBorder="1" applyAlignment="1">
      <alignment wrapText="1"/>
    </xf>
    <xf numFmtId="0" fontId="52" fillId="34" borderId="14" xfId="53" applyFont="1" applyFill="1" applyBorder="1" applyAlignment="1">
      <alignment wrapText="1"/>
    </xf>
    <xf numFmtId="0" fontId="83" fillId="34" borderId="16" xfId="53" applyFont="1" applyFill="1" applyBorder="1" applyAlignment="1" applyProtection="1">
      <alignment horizontal="center" vertical="center" wrapText="1"/>
      <protection locked="0"/>
    </xf>
    <xf numFmtId="0" fontId="83" fillId="42" borderId="16" xfId="53" applyFont="1" applyFill="1" applyBorder="1" applyAlignment="1" applyProtection="1">
      <alignment horizontal="center" vertical="center" wrapText="1"/>
      <protection locked="0"/>
    </xf>
    <xf numFmtId="0" fontId="83" fillId="43" borderId="16" xfId="53" applyFont="1" applyFill="1" applyBorder="1" applyAlignment="1" applyProtection="1">
      <alignment horizontal="center" vertical="center" wrapText="1"/>
      <protection locked="0"/>
    </xf>
    <xf numFmtId="0" fontId="83" fillId="44" borderId="16" xfId="53" applyFont="1" applyFill="1" applyBorder="1" applyAlignment="1" applyProtection="1">
      <alignment horizontal="center" vertical="center" wrapText="1"/>
      <protection locked="0"/>
    </xf>
    <xf numFmtId="0" fontId="83" fillId="35" borderId="16" xfId="53" applyFont="1" applyFill="1" applyBorder="1" applyAlignment="1" applyProtection="1">
      <alignment horizontal="center" vertical="center" wrapText="1"/>
      <protection locked="0"/>
    </xf>
    <xf numFmtId="0" fontId="83" fillId="45" borderId="16" xfId="53" applyFont="1" applyFill="1" applyBorder="1" applyAlignment="1" applyProtection="1">
      <alignment horizontal="center" vertical="center" wrapText="1"/>
      <protection locked="0"/>
    </xf>
    <xf numFmtId="0" fontId="83" fillId="42" borderId="16" xfId="53" applyFont="1" applyFill="1" applyBorder="1" applyAlignment="1">
      <alignment horizontal="center" wrapText="1"/>
    </xf>
    <xf numFmtId="0" fontId="83" fillId="34" borderId="16" xfId="53" applyFont="1" applyFill="1" applyBorder="1" applyAlignment="1">
      <alignment horizontal="center" wrapText="1"/>
    </xf>
    <xf numFmtId="0" fontId="83" fillId="34" borderId="69" xfId="53" applyFont="1" applyFill="1" applyBorder="1" applyAlignment="1" applyProtection="1">
      <alignment horizontal="center" vertical="center" wrapText="1"/>
      <protection locked="0"/>
    </xf>
    <xf numFmtId="0" fontId="83" fillId="34" borderId="70" xfId="53" applyFont="1" applyFill="1" applyBorder="1" applyAlignment="1" applyProtection="1">
      <alignment horizontal="center" vertical="center" wrapText="1"/>
      <protection locked="0"/>
    </xf>
    <xf numFmtId="0" fontId="83" fillId="42" borderId="69" xfId="53" applyFont="1" applyFill="1" applyBorder="1" applyAlignment="1" applyProtection="1">
      <alignment horizontal="center" vertical="center" wrapText="1"/>
      <protection locked="0"/>
    </xf>
    <xf numFmtId="0" fontId="83" fillId="42" borderId="70" xfId="53" applyFont="1" applyFill="1" applyBorder="1" applyAlignment="1" applyProtection="1">
      <alignment horizontal="center" vertical="center" wrapText="1"/>
      <protection locked="0"/>
    </xf>
    <xf numFmtId="0" fontId="83" fillId="43" borderId="70" xfId="53" applyFont="1" applyFill="1" applyBorder="1" applyAlignment="1" applyProtection="1">
      <alignment horizontal="center" vertical="center" wrapText="1"/>
      <protection locked="0"/>
    </xf>
    <xf numFmtId="0" fontId="83" fillId="44" borderId="69" xfId="53" applyFont="1" applyFill="1" applyBorder="1" applyAlignment="1" applyProtection="1">
      <alignment horizontal="center" vertical="center" wrapText="1"/>
      <protection locked="0"/>
    </xf>
    <xf numFmtId="0" fontId="83" fillId="44" borderId="70" xfId="53" applyFont="1" applyFill="1" applyBorder="1" applyAlignment="1" applyProtection="1">
      <alignment horizontal="center" vertical="center" wrapText="1"/>
      <protection locked="0"/>
    </xf>
    <xf numFmtId="0" fontId="83" fillId="35" borderId="69" xfId="53" applyFont="1" applyFill="1" applyBorder="1" applyAlignment="1" applyProtection="1">
      <alignment horizontal="center" vertical="center" wrapText="1"/>
      <protection locked="0"/>
    </xf>
    <xf numFmtId="0" fontId="83" fillId="35" borderId="70" xfId="53" applyFont="1" applyFill="1" applyBorder="1" applyAlignment="1" applyProtection="1">
      <alignment horizontal="center" vertical="center" wrapText="1"/>
      <protection locked="0"/>
    </xf>
    <xf numFmtId="0" fontId="83" fillId="45" borderId="69" xfId="53" applyFont="1" applyFill="1" applyBorder="1" applyAlignment="1" applyProtection="1">
      <alignment horizontal="center" vertical="center" wrapText="1"/>
      <protection locked="0"/>
    </xf>
    <xf numFmtId="0" fontId="83" fillId="45" borderId="70" xfId="53" applyFont="1" applyFill="1" applyBorder="1" applyAlignment="1" applyProtection="1">
      <alignment horizontal="center" vertical="center" wrapText="1"/>
      <protection locked="0"/>
    </xf>
    <xf numFmtId="0" fontId="83" fillId="42" borderId="69" xfId="53" applyFont="1" applyFill="1" applyBorder="1" applyAlignment="1">
      <alignment horizontal="center" wrapText="1"/>
    </xf>
    <xf numFmtId="0" fontId="83" fillId="42" borderId="70" xfId="53" applyFont="1" applyFill="1" applyBorder="1" applyAlignment="1">
      <alignment horizontal="center" wrapText="1"/>
    </xf>
    <xf numFmtId="0" fontId="83" fillId="34" borderId="69" xfId="53" applyFont="1" applyFill="1" applyBorder="1" applyAlignment="1">
      <alignment horizontal="center" wrapText="1"/>
    </xf>
    <xf numFmtId="0" fontId="83" fillId="34" borderId="70" xfId="53" applyFont="1" applyFill="1" applyBorder="1" applyAlignment="1">
      <alignment horizontal="center" wrapText="1"/>
    </xf>
    <xf numFmtId="0" fontId="83" fillId="34" borderId="79" xfId="53" applyFont="1" applyFill="1" applyBorder="1" applyAlignment="1" applyProtection="1">
      <alignment horizontal="center" vertical="center" wrapText="1"/>
      <protection locked="0"/>
    </xf>
    <xf numFmtId="0" fontId="83" fillId="34" borderId="80" xfId="53" applyFont="1" applyFill="1" applyBorder="1" applyAlignment="1" applyProtection="1">
      <alignment horizontal="center" vertical="center" wrapText="1"/>
      <protection locked="0"/>
    </xf>
    <xf numFmtId="0" fontId="83" fillId="34" borderId="81" xfId="53" applyFont="1" applyFill="1" applyBorder="1" applyAlignment="1" applyProtection="1">
      <alignment horizontal="center" vertical="center" wrapText="1"/>
      <protection locked="0"/>
    </xf>
    <xf numFmtId="0" fontId="93" fillId="0" borderId="0" xfId="53" applyFont="1" applyBorder="1" applyAlignment="1">
      <alignment horizontal="center" wrapText="1"/>
    </xf>
    <xf numFmtId="0" fontId="93" fillId="0" borderId="74" xfId="53" applyFont="1" applyBorder="1" applyAlignment="1">
      <alignment horizontal="center" wrapText="1"/>
    </xf>
    <xf numFmtId="0" fontId="93" fillId="0" borderId="68" xfId="53" applyFont="1" applyBorder="1" applyAlignment="1">
      <alignment horizontal="center" wrapText="1"/>
    </xf>
    <xf numFmtId="0" fontId="83" fillId="34" borderId="82" xfId="53" applyFont="1" applyFill="1" applyBorder="1" applyAlignment="1" applyProtection="1">
      <alignment horizontal="center" vertical="center" wrapText="1"/>
      <protection locked="0"/>
    </xf>
    <xf numFmtId="0" fontId="91" fillId="0" borderId="16" xfId="53" applyFont="1" applyFill="1" applyBorder="1" applyAlignment="1">
      <alignment wrapText="1"/>
    </xf>
    <xf numFmtId="0" fontId="93" fillId="0" borderId="16" xfId="53" applyFont="1" applyFill="1" applyBorder="1" applyAlignment="1">
      <alignment wrapText="1"/>
    </xf>
    <xf numFmtId="0" fontId="93" fillId="0" borderId="49" xfId="53" applyFont="1" applyFill="1" applyBorder="1" applyAlignment="1">
      <alignment wrapText="1"/>
    </xf>
    <xf numFmtId="0" fontId="93" fillId="0" borderId="16" xfId="53" applyFont="1" applyFill="1" applyBorder="1" applyAlignment="1">
      <alignment horizontal="center" vertical="center" wrapText="1"/>
    </xf>
    <xf numFmtId="0" fontId="93" fillId="0" borderId="70" xfId="53" applyFont="1" applyFill="1" applyBorder="1" applyAlignment="1">
      <alignment vertical="center" wrapText="1"/>
    </xf>
    <xf numFmtId="0" fontId="93" fillId="0" borderId="68" xfId="53" applyFont="1" applyFill="1" applyBorder="1" applyAlignment="1">
      <alignment vertical="center" wrapText="1"/>
    </xf>
    <xf numFmtId="0" fontId="93" fillId="0" borderId="70" xfId="53" applyFont="1" applyFill="1" applyBorder="1" applyAlignment="1">
      <alignment horizontal="center" vertical="center" wrapText="1"/>
    </xf>
    <xf numFmtId="0" fontId="37" fillId="0" borderId="0" xfId="63" applyFont="1"/>
    <xf numFmtId="0" fontId="13" fillId="0" borderId="0" xfId="63"/>
    <xf numFmtId="0" fontId="108" fillId="0" borderId="0" xfId="63" applyFont="1"/>
    <xf numFmtId="0" fontId="35" fillId="0" borderId="0" xfId="63" applyFont="1"/>
    <xf numFmtId="0" fontId="108" fillId="0" borderId="85" xfId="63" applyFont="1" applyBorder="1"/>
    <xf numFmtId="42" fontId="0" fillId="0" borderId="0" xfId="64" applyNumberFormat="1" applyFont="1"/>
    <xf numFmtId="0" fontId="93" fillId="0" borderId="77" xfId="53" applyFont="1" applyBorder="1" applyAlignment="1">
      <alignment horizontal="center" wrapText="1"/>
    </xf>
    <xf numFmtId="0" fontId="93" fillId="0" borderId="69" xfId="53" applyFont="1" applyBorder="1" applyAlignment="1">
      <alignment horizontal="center" wrapText="1"/>
    </xf>
    <xf numFmtId="0" fontId="109" fillId="0" borderId="0" xfId="0" applyFont="1"/>
    <xf numFmtId="0" fontId="11" fillId="0" borderId="0" xfId="57" applyFont="1"/>
    <xf numFmtId="0" fontId="90" fillId="0" borderId="0" xfId="52" applyFont="1" applyAlignment="1">
      <alignment vertical="top"/>
    </xf>
    <xf numFmtId="0" fontId="90" fillId="0" borderId="0" xfId="52" applyFont="1" applyAlignment="1">
      <alignment horizontal="left" vertical="center"/>
    </xf>
    <xf numFmtId="0" fontId="11" fillId="39" borderId="0" xfId="57" applyFont="1" applyFill="1"/>
    <xf numFmtId="0" fontId="11" fillId="0" borderId="0" xfId="57" applyFont="1" applyAlignment="1">
      <alignment horizontal="center"/>
    </xf>
    <xf numFmtId="0" fontId="90" fillId="0" borderId="0" xfId="52" applyFont="1"/>
    <xf numFmtId="0" fontId="11" fillId="0" borderId="0" xfId="57" applyFont="1" applyFill="1"/>
    <xf numFmtId="0" fontId="90" fillId="0" borderId="0" xfId="58" applyFont="1"/>
    <xf numFmtId="0" fontId="11" fillId="0" borderId="0" xfId="57" applyFont="1" applyAlignment="1">
      <alignment wrapText="1"/>
    </xf>
    <xf numFmtId="0" fontId="10" fillId="0" borderId="0" xfId="57" applyFont="1"/>
    <xf numFmtId="0" fontId="9" fillId="0" borderId="0" xfId="57" applyFont="1"/>
    <xf numFmtId="0" fontId="9" fillId="0" borderId="0" xfId="57" applyFont="1" applyFill="1"/>
    <xf numFmtId="0" fontId="54" fillId="0" borderId="0" xfId="0" applyFont="1" applyFill="1"/>
    <xf numFmtId="0" fontId="54" fillId="0" borderId="0" xfId="0" applyFont="1"/>
    <xf numFmtId="0" fontId="54" fillId="0" borderId="0" xfId="0" applyFont="1" applyAlignment="1">
      <alignment vertical="center"/>
    </xf>
    <xf numFmtId="0" fontId="54" fillId="0" borderId="0" xfId="0" applyFont="1" applyFill="1" applyAlignment="1">
      <alignment vertical="center" wrapText="1"/>
    </xf>
    <xf numFmtId="0" fontId="54" fillId="0" borderId="0" xfId="57" applyFont="1" applyFill="1"/>
    <xf numFmtId="0" fontId="54" fillId="0" borderId="0" xfId="57" applyFont="1"/>
    <xf numFmtId="0" fontId="54" fillId="0" borderId="0" xfId="0" applyFont="1" applyAlignment="1">
      <alignment horizontal="left" vertical="center" wrapText="1"/>
    </xf>
    <xf numFmtId="0" fontId="9" fillId="0" borderId="0" xfId="57" applyFont="1" applyAlignment="1">
      <alignment horizontal="center"/>
    </xf>
    <xf numFmtId="0" fontId="9" fillId="0" borderId="0" xfId="57" applyFont="1" applyAlignment="1">
      <alignment horizontal="left"/>
    </xf>
    <xf numFmtId="0" fontId="83" fillId="34" borderId="17" xfId="53" applyFont="1" applyFill="1" applyBorder="1" applyAlignment="1" applyProtection="1">
      <alignment horizontal="center" vertical="center" wrapText="1"/>
      <protection locked="0"/>
    </xf>
    <xf numFmtId="0" fontId="52" fillId="43" borderId="17" xfId="53" applyFont="1" applyFill="1" applyBorder="1" applyAlignment="1" applyProtection="1">
      <alignment horizontal="left" vertical="center" wrapText="1"/>
      <protection locked="0"/>
    </xf>
    <xf numFmtId="0" fontId="52" fillId="44" borderId="17" xfId="53" applyFont="1" applyFill="1" applyBorder="1" applyAlignment="1" applyProtection="1">
      <alignment horizontal="left" vertical="center" wrapText="1"/>
      <protection locked="0"/>
    </xf>
    <xf numFmtId="0" fontId="83" fillId="34" borderId="17" xfId="53" applyFont="1" applyFill="1" applyBorder="1" applyAlignment="1" applyProtection="1">
      <alignment horizontal="left" vertical="center" wrapText="1"/>
      <protection locked="0"/>
    </xf>
    <xf numFmtId="0" fontId="83" fillId="45" borderId="17" xfId="53" applyFont="1" applyFill="1" applyBorder="1" applyAlignment="1" applyProtection="1">
      <alignment horizontal="center" vertical="center" wrapText="1"/>
      <protection locked="0"/>
    </xf>
    <xf numFmtId="0" fontId="83" fillId="42" borderId="17" xfId="53" applyFont="1" applyFill="1" applyBorder="1" applyAlignment="1" applyProtection="1">
      <alignment horizontal="center" vertical="center" wrapText="1"/>
      <protection locked="0"/>
    </xf>
    <xf numFmtId="0" fontId="83" fillId="34" borderId="45" xfId="53" applyFont="1" applyFill="1" applyBorder="1" applyAlignment="1" applyProtection="1">
      <alignment horizontal="left" vertical="center" wrapText="1"/>
      <protection locked="0"/>
    </xf>
    <xf numFmtId="0" fontId="83" fillId="43" borderId="17" xfId="53" applyFont="1" applyFill="1" applyBorder="1" applyAlignment="1" applyProtection="1">
      <alignment horizontal="left" vertical="center" wrapText="1"/>
      <protection locked="0"/>
    </xf>
    <xf numFmtId="0" fontId="83" fillId="43" borderId="17" xfId="53" applyFont="1" applyFill="1" applyBorder="1" applyAlignment="1" applyProtection="1">
      <alignment horizontal="center" vertical="center" wrapText="1"/>
      <protection locked="0"/>
    </xf>
    <xf numFmtId="0" fontId="83" fillId="43" borderId="69" xfId="53" applyFont="1" applyFill="1" applyBorder="1" applyAlignment="1" applyProtection="1">
      <alignment horizontal="center" vertical="center" wrapText="1"/>
      <protection locked="0"/>
    </xf>
    <xf numFmtId="0" fontId="83" fillId="44" borderId="17" xfId="53" applyFont="1" applyFill="1" applyBorder="1" applyAlignment="1" applyProtection="1">
      <alignment horizontal="left" vertical="center" wrapText="1"/>
      <protection locked="0"/>
    </xf>
    <xf numFmtId="0" fontId="83" fillId="44" borderId="17" xfId="53" applyFont="1" applyFill="1" applyBorder="1" applyAlignment="1" applyProtection="1">
      <alignment horizontal="center" vertical="center" wrapText="1"/>
      <protection locked="0"/>
    </xf>
    <xf numFmtId="0" fontId="83" fillId="35" borderId="17" xfId="53" applyFont="1" applyFill="1" applyBorder="1" applyAlignment="1" applyProtection="1">
      <alignment horizontal="center" vertical="center" wrapText="1"/>
      <protection locked="0"/>
    </xf>
    <xf numFmtId="0" fontId="83" fillId="34" borderId="17" xfId="53" applyFont="1" applyFill="1" applyBorder="1" applyAlignment="1" applyProtection="1">
      <alignment horizontal="center" vertical="center" wrapText="1"/>
      <protection locked="0"/>
    </xf>
    <xf numFmtId="0" fontId="83" fillId="44" borderId="17" xfId="53" applyFont="1" applyFill="1" applyBorder="1" applyAlignment="1" applyProtection="1">
      <alignment horizontal="left" vertical="center" wrapText="1"/>
      <protection locked="0"/>
    </xf>
    <xf numFmtId="0" fontId="83" fillId="44" borderId="17" xfId="53" applyFont="1" applyFill="1" applyBorder="1" applyAlignment="1" applyProtection="1">
      <alignment horizontal="center" vertical="center" wrapText="1"/>
      <protection locked="0"/>
    </xf>
    <xf numFmtId="0" fontId="83" fillId="35" borderId="17" xfId="53" applyFont="1" applyFill="1" applyBorder="1" applyAlignment="1" applyProtection="1">
      <alignment horizontal="center" vertical="center" wrapText="1"/>
      <protection locked="0"/>
    </xf>
    <xf numFmtId="0" fontId="83" fillId="43" borderId="17" xfId="53" applyFont="1" applyFill="1" applyBorder="1" applyAlignment="1" applyProtection="1">
      <alignment horizontal="center" vertical="center" wrapText="1"/>
      <protection locked="0"/>
    </xf>
    <xf numFmtId="0" fontId="83" fillId="43" borderId="17" xfId="53" applyFont="1" applyFill="1" applyBorder="1" applyAlignment="1" applyProtection="1">
      <alignment horizontal="left" vertical="center" wrapText="1"/>
      <protection locked="0"/>
    </xf>
    <xf numFmtId="0" fontId="83" fillId="34" borderId="17" xfId="53" applyFont="1" applyFill="1" applyBorder="1" applyAlignment="1" applyProtection="1">
      <alignment horizontal="left" vertical="center" wrapText="1"/>
      <protection locked="0"/>
    </xf>
    <xf numFmtId="0" fontId="83" fillId="34" borderId="45" xfId="53" applyFont="1" applyFill="1" applyBorder="1" applyAlignment="1" applyProtection="1">
      <alignment horizontal="left" vertical="center" wrapText="1"/>
      <protection locked="0"/>
    </xf>
    <xf numFmtId="0" fontId="107" fillId="0" borderId="46" xfId="53" applyFont="1" applyFill="1" applyBorder="1" applyAlignment="1">
      <alignment horizontal="right" vertical="center" wrapText="1"/>
    </xf>
    <xf numFmtId="0" fontId="107" fillId="0" borderId="0" xfId="53" applyFont="1" applyFill="1" applyBorder="1" applyAlignment="1">
      <alignment horizontal="right" vertical="center" wrapText="1"/>
    </xf>
    <xf numFmtId="0" fontId="83" fillId="0" borderId="15" xfId="53" applyFont="1" applyFill="1" applyBorder="1" applyAlignment="1">
      <alignment horizontal="right" vertical="center" wrapText="1"/>
    </xf>
    <xf numFmtId="0" fontId="83" fillId="45" borderId="17" xfId="53" applyFont="1" applyFill="1" applyBorder="1" applyAlignment="1" applyProtection="1">
      <alignment horizontal="center" vertical="center" wrapText="1"/>
      <protection locked="0"/>
    </xf>
    <xf numFmtId="0" fontId="83" fillId="42" borderId="17" xfId="53" applyFont="1" applyFill="1" applyBorder="1" applyAlignment="1" applyProtection="1">
      <alignment horizontal="center" vertical="center" wrapText="1"/>
      <protection locked="0"/>
    </xf>
    <xf numFmtId="0" fontId="8" fillId="0" borderId="0" xfId="57" applyFont="1"/>
    <xf numFmtId="0" fontId="11" fillId="41" borderId="0" xfId="57" applyFont="1" applyFill="1"/>
    <xf numFmtId="0" fontId="105" fillId="34" borderId="17" xfId="53" applyFont="1" applyFill="1" applyBorder="1" applyAlignment="1" applyProtection="1">
      <alignment vertical="center" wrapText="1"/>
      <protection locked="0"/>
    </xf>
    <xf numFmtId="0" fontId="83" fillId="34" borderId="14" xfId="53" applyFont="1" applyFill="1" applyBorder="1" applyAlignment="1" applyProtection="1">
      <alignment horizontal="center" vertical="center" wrapText="1"/>
      <protection locked="0"/>
    </xf>
    <xf numFmtId="0" fontId="83" fillId="34" borderId="93" xfId="53" applyFont="1" applyFill="1" applyBorder="1" applyAlignment="1" applyProtection="1">
      <alignment horizontal="center" vertical="center" wrapText="1"/>
      <protection locked="0"/>
    </xf>
    <xf numFmtId="0" fontId="105" fillId="34" borderId="17" xfId="53" applyFont="1" applyFill="1" applyBorder="1" applyAlignment="1">
      <alignment vertical="center" wrapText="1"/>
    </xf>
    <xf numFmtId="0" fontId="83" fillId="34" borderId="14" xfId="53" applyFont="1" applyFill="1" applyBorder="1" applyAlignment="1">
      <alignment horizontal="center" wrapText="1"/>
    </xf>
    <xf numFmtId="0" fontId="83" fillId="42" borderId="14" xfId="53" applyFont="1" applyFill="1" applyBorder="1" applyAlignment="1">
      <alignment horizontal="center" wrapText="1"/>
    </xf>
    <xf numFmtId="0" fontId="105" fillId="42" borderId="17" xfId="53" applyFont="1" applyFill="1" applyBorder="1" applyAlignment="1" applyProtection="1">
      <alignment vertical="center" wrapText="1"/>
      <protection locked="0"/>
    </xf>
    <xf numFmtId="0" fontId="83" fillId="42" borderId="14" xfId="53" applyFont="1" applyFill="1" applyBorder="1" applyAlignment="1" applyProtection="1">
      <alignment horizontal="center" vertical="center" wrapText="1"/>
      <protection locked="0"/>
    </xf>
    <xf numFmtId="0" fontId="105" fillId="45" borderId="17" xfId="53" applyFont="1" applyFill="1" applyBorder="1" applyAlignment="1" applyProtection="1">
      <alignment vertical="center" wrapText="1"/>
      <protection locked="0"/>
    </xf>
    <xf numFmtId="0" fontId="83" fillId="45" borderId="14" xfId="53" applyFont="1" applyFill="1" applyBorder="1" applyAlignment="1" applyProtection="1">
      <alignment horizontal="center" vertical="center" wrapText="1"/>
      <protection locked="0"/>
    </xf>
    <xf numFmtId="0" fontId="105" fillId="35" borderId="17" xfId="53" applyFont="1" applyFill="1" applyBorder="1" applyAlignment="1" applyProtection="1">
      <alignment vertical="center" wrapText="1"/>
      <protection locked="0"/>
    </xf>
    <xf numFmtId="0" fontId="83" fillId="35" borderId="14" xfId="53" applyFont="1" applyFill="1" applyBorder="1" applyAlignment="1" applyProtection="1">
      <alignment horizontal="center" vertical="center" wrapText="1"/>
      <protection locked="0"/>
    </xf>
    <xf numFmtId="0" fontId="83" fillId="44" borderId="14" xfId="53" applyFont="1" applyFill="1" applyBorder="1" applyAlignment="1" applyProtection="1">
      <alignment horizontal="center" vertical="center" wrapText="1"/>
      <protection locked="0"/>
    </xf>
    <xf numFmtId="0" fontId="105" fillId="44" borderId="17" xfId="53" applyFont="1" applyFill="1" applyBorder="1" applyAlignment="1" applyProtection="1">
      <alignment vertical="center" wrapText="1"/>
      <protection locked="0"/>
    </xf>
    <xf numFmtId="0" fontId="52" fillId="43" borderId="17" xfId="53" applyFont="1" applyFill="1" applyBorder="1" applyAlignment="1">
      <alignment wrapText="1"/>
    </xf>
    <xf numFmtId="0" fontId="105" fillId="43" borderId="17" xfId="53" applyFont="1" applyFill="1" applyBorder="1" applyAlignment="1" applyProtection="1">
      <alignment vertical="center" wrapText="1"/>
      <protection locked="0"/>
    </xf>
    <xf numFmtId="0" fontId="83" fillId="43" borderId="14" xfId="53" applyFont="1" applyFill="1" applyBorder="1" applyAlignment="1" applyProtection="1">
      <alignment horizontal="center" vertical="center" wrapText="1"/>
      <protection locked="0"/>
    </xf>
    <xf numFmtId="0" fontId="83" fillId="43" borderId="63" xfId="53" applyFont="1" applyFill="1" applyBorder="1" applyAlignment="1" applyProtection="1">
      <alignment horizontal="center" vertical="center" wrapText="1"/>
      <protection locked="0"/>
    </xf>
    <xf numFmtId="0" fontId="83" fillId="43" borderId="55" xfId="53" applyFont="1" applyFill="1" applyBorder="1" applyAlignment="1" applyProtection="1">
      <alignment horizontal="center" vertical="center" wrapText="1"/>
      <protection locked="0"/>
    </xf>
    <xf numFmtId="0" fontId="83" fillId="43" borderId="64" xfId="53" applyFont="1" applyFill="1" applyBorder="1" applyAlignment="1" applyProtection="1">
      <alignment horizontal="center" vertical="center" wrapText="1"/>
      <protection locked="0"/>
    </xf>
    <xf numFmtId="0" fontId="83" fillId="35" borderId="17" xfId="53" applyFont="1" applyFill="1" applyBorder="1" applyAlignment="1" applyProtection="1">
      <alignment horizontal="left" vertical="center" wrapText="1"/>
      <protection locked="0"/>
    </xf>
    <xf numFmtId="0" fontId="52" fillId="0" borderId="0" xfId="53" applyFont="1" applyFill="1" applyAlignment="1">
      <alignment horizontal="center" vertical="center" wrapText="1"/>
    </xf>
    <xf numFmtId="0" fontId="83" fillId="0" borderId="17" xfId="53" applyFont="1" applyBorder="1" applyAlignment="1">
      <alignment horizontal="center" vertical="center" wrapText="1"/>
    </xf>
    <xf numFmtId="0" fontId="110" fillId="0" borderId="17" xfId="53" applyFont="1" applyFill="1" applyBorder="1" applyAlignment="1">
      <alignment horizontal="center" vertical="center" wrapText="1"/>
    </xf>
    <xf numFmtId="0" fontId="92" fillId="0" borderId="17" xfId="66" applyFont="1" applyFill="1" applyBorder="1" applyAlignment="1">
      <alignment horizontal="center" vertical="center" wrapText="1"/>
    </xf>
    <xf numFmtId="0" fontId="92" fillId="0" borderId="69" xfId="66" applyFont="1" applyFill="1" applyBorder="1" applyAlignment="1">
      <alignment horizontal="center" vertical="center" wrapText="1"/>
    </xf>
    <xf numFmtId="0" fontId="92" fillId="0" borderId="70" xfId="66" applyFont="1" applyFill="1" applyBorder="1" applyAlignment="1">
      <alignment horizontal="center" vertical="center" wrapText="1"/>
    </xf>
    <xf numFmtId="0" fontId="92" fillId="0" borderId="16" xfId="66" applyFont="1" applyFill="1" applyBorder="1" applyAlignment="1">
      <alignment horizontal="center" vertical="center" wrapText="1"/>
    </xf>
    <xf numFmtId="0" fontId="83" fillId="0" borderId="69" xfId="53" applyFont="1" applyBorder="1" applyAlignment="1">
      <alignment horizontal="center" vertical="center" wrapText="1"/>
    </xf>
    <xf numFmtId="0" fontId="83" fillId="0" borderId="70" xfId="53" applyFont="1" applyBorder="1" applyAlignment="1">
      <alignment horizontal="center" vertical="center" wrapText="1"/>
    </xf>
    <xf numFmtId="0" fontId="52" fillId="0" borderId="77" xfId="53" applyFont="1" applyBorder="1" applyAlignment="1">
      <alignment horizontal="center" vertical="center" wrapText="1"/>
    </xf>
    <xf numFmtId="0" fontId="52" fillId="0" borderId="78" xfId="53" applyFont="1" applyBorder="1" applyAlignment="1">
      <alignment horizontal="center" vertical="center" wrapText="1"/>
    </xf>
    <xf numFmtId="0" fontId="52" fillId="0" borderId="63" xfId="53" applyFont="1" applyBorder="1" applyAlignment="1">
      <alignment horizontal="center" vertical="center" wrapText="1"/>
    </xf>
    <xf numFmtId="0" fontId="52" fillId="0" borderId="43" xfId="53" applyFont="1" applyBorder="1" applyAlignment="1">
      <alignment horizontal="center" vertical="center" wrapText="1"/>
    </xf>
    <xf numFmtId="0" fontId="83" fillId="0" borderId="14" xfId="53" applyFont="1" applyFill="1" applyBorder="1" applyAlignment="1">
      <alignment horizontal="center" vertical="center" wrapText="1"/>
    </xf>
    <xf numFmtId="0" fontId="92" fillId="0" borderId="44" xfId="66" applyFont="1" applyFill="1" applyBorder="1" applyAlignment="1">
      <alignment vertical="center" wrapText="1"/>
    </xf>
    <xf numFmtId="0" fontId="92" fillId="0" borderId="67" xfId="66" applyFont="1" applyFill="1" applyBorder="1" applyAlignment="1">
      <alignment vertical="center" wrapText="1"/>
    </xf>
    <xf numFmtId="0" fontId="92" fillId="0" borderId="17" xfId="66" applyFont="1" applyFill="1" applyBorder="1" applyAlignment="1">
      <alignment vertical="center" wrapText="1"/>
    </xf>
    <xf numFmtId="0" fontId="92" fillId="0" borderId="69" xfId="66" applyFont="1" applyFill="1" applyBorder="1" applyAlignment="1">
      <alignment vertical="center" wrapText="1"/>
    </xf>
    <xf numFmtId="0" fontId="92" fillId="0" borderId="70" xfId="66" applyFont="1" applyFill="1" applyBorder="1" applyAlignment="1">
      <alignment vertical="center" wrapText="1"/>
    </xf>
    <xf numFmtId="0" fontId="92" fillId="0" borderId="62" xfId="66" applyFont="1" applyFill="1" applyBorder="1" applyAlignment="1">
      <alignment vertical="center" wrapText="1"/>
    </xf>
    <xf numFmtId="0" fontId="92" fillId="0" borderId="44" xfId="66" applyFont="1" applyFill="1" applyBorder="1" applyAlignment="1">
      <alignment horizontal="center" vertical="center" wrapText="1"/>
    </xf>
    <xf numFmtId="0" fontId="92" fillId="0" borderId="14" xfId="66" applyFont="1" applyFill="1" applyBorder="1" applyAlignment="1">
      <alignment horizontal="center" vertical="center" wrapText="1"/>
    </xf>
    <xf numFmtId="0" fontId="92" fillId="0" borderId="16" xfId="66" applyFont="1" applyFill="1" applyBorder="1" applyAlignment="1">
      <alignment vertical="center" wrapText="1"/>
    </xf>
    <xf numFmtId="0" fontId="92" fillId="0" borderId="67" xfId="66" applyFont="1" applyFill="1" applyBorder="1" applyAlignment="1">
      <alignment horizontal="center" vertical="center" wrapText="1"/>
    </xf>
    <xf numFmtId="0" fontId="92" fillId="0" borderId="68" xfId="66" applyFont="1" applyFill="1" applyBorder="1" applyAlignment="1">
      <alignment vertical="center" wrapText="1"/>
    </xf>
    <xf numFmtId="0" fontId="92" fillId="0" borderId="64" xfId="66" applyFont="1" applyFill="1" applyBorder="1" applyAlignment="1">
      <alignment vertical="center" wrapText="1"/>
    </xf>
    <xf numFmtId="0" fontId="103" fillId="0" borderId="0" xfId="61" applyFont="1" applyBorder="1" applyAlignment="1">
      <alignment horizontal="left" vertical="center"/>
    </xf>
    <xf numFmtId="0" fontId="112" fillId="0" borderId="0" xfId="53" applyFont="1" applyAlignment="1"/>
    <xf numFmtId="0" fontId="113" fillId="0" borderId="0" xfId="53" applyFont="1" applyAlignment="1"/>
    <xf numFmtId="0" fontId="105" fillId="0" borderId="0" xfId="53" applyFont="1" applyAlignment="1">
      <alignment vertical="center" wrapText="1"/>
    </xf>
    <xf numFmtId="0" fontId="105" fillId="34" borderId="16" xfId="53" applyFont="1" applyFill="1" applyBorder="1" applyAlignment="1" applyProtection="1">
      <alignment vertical="center" wrapText="1"/>
      <protection locked="0"/>
    </xf>
    <xf numFmtId="0" fontId="83" fillId="0" borderId="0" xfId="53" applyFont="1" applyAlignment="1">
      <alignment vertical="top" wrapText="1"/>
    </xf>
    <xf numFmtId="0" fontId="83" fillId="43" borderId="17" xfId="53" applyFont="1" applyFill="1" applyBorder="1" applyAlignment="1">
      <alignment wrapText="1"/>
    </xf>
    <xf numFmtId="0" fontId="52" fillId="43" borderId="70" xfId="53" applyFont="1" applyFill="1" applyBorder="1" applyAlignment="1">
      <alignment wrapText="1"/>
    </xf>
    <xf numFmtId="0" fontId="52" fillId="43" borderId="16" xfId="53" applyFont="1" applyFill="1" applyBorder="1" applyAlignment="1">
      <alignment wrapText="1"/>
    </xf>
    <xf numFmtId="0" fontId="83" fillId="43" borderId="17" xfId="53" applyFont="1" applyFill="1" applyBorder="1" applyAlignment="1">
      <alignment vertical="center" wrapText="1"/>
    </xf>
    <xf numFmtId="0" fontId="52" fillId="43" borderId="70" xfId="53" applyFont="1" applyFill="1" applyBorder="1" applyAlignment="1" applyProtection="1">
      <alignment horizontal="left" vertical="center" wrapText="1"/>
      <protection locked="0"/>
    </xf>
    <xf numFmtId="0" fontId="105" fillId="43" borderId="17" xfId="53" applyFont="1" applyFill="1" applyBorder="1" applyAlignment="1">
      <alignment vertical="center" wrapText="1"/>
    </xf>
    <xf numFmtId="0" fontId="83" fillId="43" borderId="17" xfId="53" applyFont="1" applyFill="1" applyBorder="1" applyAlignment="1">
      <alignment vertical="top" wrapText="1"/>
    </xf>
    <xf numFmtId="0" fontId="114" fillId="0" borderId="0" xfId="53" applyFont="1" applyAlignment="1"/>
    <xf numFmtId="0" fontId="52" fillId="34" borderId="17" xfId="53" applyFont="1" applyFill="1" applyBorder="1" applyAlignment="1" applyProtection="1">
      <alignment horizontal="left" vertical="center" wrapText="1"/>
      <protection locked="0"/>
    </xf>
    <xf numFmtId="0" fontId="52" fillId="42" borderId="17" xfId="53" applyFont="1" applyFill="1" applyBorder="1" applyAlignment="1" applyProtection="1">
      <alignment horizontal="left" vertical="center" wrapText="1"/>
      <protection locked="0"/>
    </xf>
    <xf numFmtId="0" fontId="83" fillId="0" borderId="0" xfId="53" applyFont="1" applyAlignment="1"/>
    <xf numFmtId="0" fontId="52" fillId="49" borderId="0" xfId="53" applyFont="1" applyFill="1" applyAlignment="1">
      <alignment vertical="top" wrapText="1"/>
    </xf>
    <xf numFmtId="0" fontId="103" fillId="49" borderId="0" xfId="61" applyFont="1" applyFill="1" applyBorder="1" applyAlignment="1">
      <alignment horizontal="left" vertical="center"/>
    </xf>
    <xf numFmtId="0" fontId="105" fillId="0" borderId="17" xfId="53" applyFont="1" applyFill="1" applyBorder="1" applyAlignment="1">
      <alignment vertical="center" wrapText="1"/>
    </xf>
    <xf numFmtId="0" fontId="105" fillId="0" borderId="44" xfId="53" applyFont="1" applyFill="1" applyBorder="1" applyAlignment="1">
      <alignment vertical="center" wrapText="1"/>
    </xf>
    <xf numFmtId="0" fontId="111" fillId="42" borderId="17" xfId="0" applyFont="1" applyFill="1" applyBorder="1" applyAlignment="1">
      <alignment vertical="center" wrapText="1"/>
    </xf>
    <xf numFmtId="0" fontId="105" fillId="42" borderId="17" xfId="53" applyFont="1" applyFill="1" applyBorder="1" applyAlignment="1">
      <alignment vertical="center" wrapText="1"/>
    </xf>
    <xf numFmtId="0" fontId="105" fillId="45" borderId="17" xfId="53" applyFont="1" applyFill="1" applyBorder="1" applyAlignment="1">
      <alignment vertical="center" wrapText="1"/>
    </xf>
    <xf numFmtId="0" fontId="105" fillId="34" borderId="0" xfId="53" applyFont="1" applyFill="1" applyAlignment="1">
      <alignment vertical="center" wrapText="1"/>
    </xf>
    <xf numFmtId="0" fontId="105" fillId="0" borderId="16" xfId="53" applyFont="1" applyFill="1" applyBorder="1" applyAlignment="1">
      <alignment vertical="center" wrapText="1"/>
    </xf>
    <xf numFmtId="0" fontId="110" fillId="0" borderId="16" xfId="53" applyFont="1" applyFill="1" applyBorder="1" applyAlignment="1">
      <alignment vertical="center" wrapText="1"/>
    </xf>
    <xf numFmtId="0" fontId="110" fillId="0" borderId="49" xfId="53" applyFont="1" applyFill="1" applyBorder="1" applyAlignment="1">
      <alignment vertical="center" wrapText="1"/>
    </xf>
    <xf numFmtId="0" fontId="110" fillId="42" borderId="16" xfId="53" applyFont="1" applyFill="1" applyBorder="1" applyAlignment="1" applyProtection="1">
      <alignment vertical="center" wrapText="1"/>
      <protection locked="0"/>
    </xf>
    <xf numFmtId="0" fontId="105" fillId="42" borderId="16" xfId="53" applyFont="1" applyFill="1" applyBorder="1" applyAlignment="1" applyProtection="1">
      <alignment vertical="center" wrapText="1"/>
      <protection locked="0"/>
    </xf>
    <xf numFmtId="0" fontId="105" fillId="43" borderId="17" xfId="53" applyFont="1" applyFill="1" applyBorder="1" applyAlignment="1" applyProtection="1">
      <alignment vertical="center" wrapText="1"/>
      <protection locked="0"/>
    </xf>
    <xf numFmtId="0" fontId="105" fillId="44" borderId="17" xfId="53" applyFont="1" applyFill="1" applyBorder="1" applyAlignment="1" applyProtection="1">
      <alignment vertical="center" wrapText="1"/>
      <protection locked="0"/>
    </xf>
    <xf numFmtId="0" fontId="105" fillId="44" borderId="16" xfId="53" applyFont="1" applyFill="1" applyBorder="1" applyAlignment="1" applyProtection="1">
      <alignment vertical="center" wrapText="1"/>
      <protection locked="0"/>
    </xf>
    <xf numFmtId="0" fontId="110" fillId="34" borderId="16" xfId="53" applyFont="1" applyFill="1" applyBorder="1" applyAlignment="1" applyProtection="1">
      <alignment vertical="center" wrapText="1"/>
      <protection locked="0"/>
    </xf>
    <xf numFmtId="0" fontId="105" fillId="35" borderId="16" xfId="53" applyFont="1" applyFill="1" applyBorder="1" applyAlignment="1" applyProtection="1">
      <alignment vertical="center" wrapText="1"/>
      <protection locked="0"/>
    </xf>
    <xf numFmtId="0" fontId="105" fillId="35" borderId="62" xfId="53" applyFont="1" applyFill="1" applyBorder="1" applyAlignment="1" applyProtection="1">
      <alignment vertical="center" wrapText="1"/>
      <protection locked="0"/>
    </xf>
    <xf numFmtId="0" fontId="105" fillId="35" borderId="43" xfId="53" applyFont="1" applyFill="1" applyBorder="1" applyAlignment="1" applyProtection="1">
      <alignment vertical="center" wrapText="1"/>
      <protection locked="0"/>
    </xf>
    <xf numFmtId="0" fontId="105" fillId="45" borderId="16" xfId="53" applyFont="1" applyFill="1" applyBorder="1" applyAlignment="1" applyProtection="1">
      <alignment vertical="center" wrapText="1"/>
      <protection locked="0"/>
    </xf>
    <xf numFmtId="0" fontId="105" fillId="45" borderId="44" xfId="53" applyFont="1" applyFill="1" applyBorder="1" applyAlignment="1" applyProtection="1">
      <alignment vertical="center" wrapText="1"/>
      <protection locked="0"/>
    </xf>
    <xf numFmtId="0" fontId="105" fillId="42" borderId="16" xfId="53" applyFont="1" applyFill="1" applyBorder="1" applyAlignment="1">
      <alignment vertical="center" wrapText="1"/>
    </xf>
    <xf numFmtId="0" fontId="105" fillId="34" borderId="16" xfId="53" applyFont="1" applyFill="1" applyBorder="1" applyAlignment="1">
      <alignment vertical="center" wrapText="1"/>
    </xf>
    <xf numFmtId="0" fontId="110" fillId="43" borderId="17" xfId="53" applyFont="1" applyFill="1" applyBorder="1" applyAlignment="1" applyProtection="1">
      <alignment vertical="center" wrapText="1"/>
      <protection locked="0"/>
    </xf>
    <xf numFmtId="0" fontId="52" fillId="0" borderId="0" xfId="53" applyFont="1" applyAlignment="1">
      <alignment horizontal="left" vertical="center" wrapText="1"/>
    </xf>
    <xf numFmtId="0" fontId="117" fillId="0" borderId="0" xfId="0" applyFont="1" applyAlignment="1">
      <alignment horizontal="left" vertical="center" wrapText="1"/>
    </xf>
    <xf numFmtId="0" fontId="52" fillId="0" borderId="17" xfId="53" applyFont="1" applyFill="1" applyBorder="1" applyAlignment="1">
      <alignment horizontal="left" vertical="center" wrapText="1"/>
    </xf>
    <xf numFmtId="0" fontId="39" fillId="0" borderId="17" xfId="53" applyFont="1" applyBorder="1" applyAlignment="1">
      <alignment horizontal="left" vertical="center" wrapText="1"/>
    </xf>
    <xf numFmtId="0" fontId="52" fillId="0" borderId="17" xfId="53" applyFont="1" applyBorder="1" applyAlignment="1">
      <alignment horizontal="left" vertical="center" wrapText="1"/>
    </xf>
    <xf numFmtId="0" fontId="52" fillId="42" borderId="17" xfId="53" applyFont="1" applyFill="1" applyBorder="1" applyAlignment="1">
      <alignment horizontal="left" vertical="center" wrapText="1"/>
    </xf>
    <xf numFmtId="0" fontId="52" fillId="43" borderId="17" xfId="53" applyFont="1" applyFill="1" applyBorder="1" applyAlignment="1">
      <alignment horizontal="left" vertical="center" wrapText="1"/>
    </xf>
    <xf numFmtId="0" fontId="52" fillId="44" borderId="17" xfId="53" applyFont="1" applyFill="1" applyBorder="1" applyAlignment="1">
      <alignment horizontal="left" vertical="center" wrapText="1"/>
    </xf>
    <xf numFmtId="0" fontId="52" fillId="0" borderId="17" xfId="53" applyFont="1" applyFill="1" applyBorder="1" applyAlignment="1" applyProtection="1">
      <alignment horizontal="left" vertical="center" wrapText="1"/>
      <protection locked="0"/>
    </xf>
    <xf numFmtId="0" fontId="52" fillId="41" borderId="17" xfId="53" applyFont="1" applyFill="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0" xfId="0" applyAlignment="1">
      <alignment horizontal="left" vertical="center" wrapText="1"/>
    </xf>
    <xf numFmtId="0" fontId="52" fillId="37" borderId="14" xfId="53" applyFont="1" applyFill="1" applyBorder="1" applyAlignment="1">
      <alignment horizontal="left" vertical="center" wrapText="1"/>
    </xf>
    <xf numFmtId="0" fontId="104" fillId="37" borderId="69" xfId="66" applyFont="1" applyFill="1" applyBorder="1" applyAlignment="1">
      <alignment horizontal="center" vertical="center" wrapText="1"/>
    </xf>
    <xf numFmtId="0" fontId="83" fillId="37" borderId="17" xfId="53" applyFont="1" applyFill="1" applyBorder="1" applyAlignment="1">
      <alignment horizontal="center" wrapText="1"/>
    </xf>
    <xf numFmtId="0" fontId="104" fillId="37" borderId="17" xfId="66" applyFont="1" applyFill="1" applyBorder="1" applyAlignment="1">
      <alignment horizontal="center" vertical="center" wrapText="1"/>
    </xf>
    <xf numFmtId="0" fontId="104" fillId="37" borderId="14" xfId="66" applyFont="1" applyFill="1" applyBorder="1" applyAlignment="1">
      <alignment horizontal="center" vertical="center" wrapText="1"/>
    </xf>
    <xf numFmtId="0" fontId="104" fillId="37" borderId="70" xfId="66" applyFont="1" applyFill="1" applyBorder="1" applyAlignment="1">
      <alignment horizontal="center" vertical="center" wrapText="1"/>
    </xf>
    <xf numFmtId="0" fontId="104" fillId="37" borderId="69" xfId="66" applyFont="1" applyFill="1" applyBorder="1" applyAlignment="1">
      <alignment horizontal="center" wrapText="1"/>
    </xf>
    <xf numFmtId="0" fontId="83" fillId="37" borderId="17" xfId="53" applyFont="1" applyFill="1" applyBorder="1" applyAlignment="1" applyProtection="1">
      <alignment horizontal="center" vertical="center" wrapText="1"/>
      <protection locked="0"/>
    </xf>
    <xf numFmtId="0" fontId="104" fillId="37" borderId="17" xfId="66" applyFont="1" applyFill="1" applyBorder="1" applyAlignment="1">
      <alignment horizontal="center" wrapText="1"/>
    </xf>
    <xf numFmtId="0" fontId="104" fillId="37" borderId="70" xfId="66" applyFont="1" applyFill="1" applyBorder="1" applyAlignment="1">
      <alignment horizontal="center" wrapText="1"/>
    </xf>
    <xf numFmtId="0" fontId="104" fillId="37" borderId="16" xfId="66" applyFont="1" applyFill="1" applyBorder="1" applyAlignment="1">
      <alignment horizontal="center" wrapText="1"/>
    </xf>
    <xf numFmtId="0" fontId="83" fillId="37" borderId="70" xfId="53" applyFont="1" applyFill="1" applyBorder="1" applyAlignment="1">
      <alignment horizontal="center" vertical="center" wrapText="1"/>
    </xf>
    <xf numFmtId="0" fontId="83" fillId="37" borderId="16" xfId="53" applyFont="1" applyFill="1" applyBorder="1" applyAlignment="1">
      <alignment horizontal="center" vertical="center" wrapText="1"/>
    </xf>
    <xf numFmtId="0" fontId="105" fillId="37" borderId="16" xfId="53" applyFont="1" applyFill="1" applyBorder="1" applyAlignment="1">
      <alignment vertical="center" wrapText="1"/>
    </xf>
    <xf numFmtId="0" fontId="105" fillId="37" borderId="17" xfId="53" applyFont="1" applyFill="1" applyBorder="1" applyAlignment="1">
      <alignment vertical="center" wrapText="1"/>
    </xf>
    <xf numFmtId="0" fontId="83" fillId="37" borderId="17" xfId="53" applyFont="1" applyFill="1" applyBorder="1" applyAlignment="1">
      <alignment horizontal="left" vertical="center" wrapText="1"/>
    </xf>
    <xf numFmtId="0" fontId="52" fillId="37" borderId="17" xfId="53" applyFont="1" applyFill="1" applyBorder="1" applyAlignment="1">
      <alignment horizontal="left" vertical="center" wrapText="1"/>
    </xf>
    <xf numFmtId="0" fontId="52" fillId="37" borderId="14" xfId="53" applyFont="1" applyFill="1" applyBorder="1" applyAlignment="1" applyProtection="1">
      <alignment horizontal="left" vertical="center" wrapText="1"/>
      <protection locked="0"/>
    </xf>
    <xf numFmtId="0" fontId="83" fillId="37" borderId="70" xfId="53" applyFont="1" applyFill="1" applyBorder="1" applyAlignment="1" applyProtection="1">
      <alignment horizontal="center" vertical="center" wrapText="1"/>
      <protection locked="0"/>
    </xf>
    <xf numFmtId="0" fontId="83" fillId="37" borderId="69" xfId="53" applyFont="1" applyFill="1" applyBorder="1" applyAlignment="1" applyProtection="1">
      <alignment horizontal="center" vertical="center" wrapText="1"/>
      <protection locked="0"/>
    </xf>
    <xf numFmtId="0" fontId="105" fillId="37" borderId="0" xfId="53" applyFont="1" applyFill="1" applyAlignment="1">
      <alignment vertical="center" wrapText="1"/>
    </xf>
    <xf numFmtId="0" fontId="83" fillId="37" borderId="17" xfId="53" applyFont="1" applyFill="1" applyBorder="1" applyAlignment="1" applyProtection="1">
      <alignment horizontal="left" vertical="center" wrapText="1"/>
      <protection locked="0"/>
    </xf>
    <xf numFmtId="0" fontId="110" fillId="37" borderId="16" xfId="53" applyFont="1" applyFill="1" applyBorder="1" applyAlignment="1">
      <alignment vertical="center" wrapText="1"/>
    </xf>
    <xf numFmtId="0" fontId="83" fillId="37" borderId="0" xfId="53" applyFont="1" applyFill="1" applyAlignment="1">
      <alignment wrapText="1"/>
    </xf>
    <xf numFmtId="0" fontId="52" fillId="34" borderId="0" xfId="53" applyFont="1" applyFill="1" applyAlignment="1">
      <alignment wrapText="1"/>
    </xf>
    <xf numFmtId="0" fontId="52" fillId="35" borderId="43" xfId="53" applyFont="1" applyFill="1" applyBorder="1" applyAlignment="1" applyProtection="1">
      <alignment horizontal="left" vertical="center" wrapText="1"/>
      <protection locked="0"/>
    </xf>
    <xf numFmtId="0" fontId="52" fillId="35" borderId="17" xfId="53" applyFont="1" applyFill="1" applyBorder="1" applyAlignment="1" applyProtection="1">
      <alignment horizontal="left" vertical="center" wrapText="1"/>
      <protection locked="0"/>
    </xf>
    <xf numFmtId="0" fontId="52" fillId="45" borderId="17" xfId="53" applyFont="1" applyFill="1" applyBorder="1" applyAlignment="1" applyProtection="1">
      <alignment horizontal="left" vertical="center" wrapText="1"/>
      <protection locked="0"/>
    </xf>
    <xf numFmtId="0" fontId="52" fillId="0" borderId="0" xfId="53" applyFont="1" applyFill="1" applyBorder="1" applyAlignment="1">
      <alignment horizontal="center" vertical="center" wrapText="1"/>
    </xf>
    <xf numFmtId="0" fontId="52" fillId="34" borderId="16" xfId="53" applyFont="1" applyFill="1" applyBorder="1" applyAlignment="1" applyProtection="1">
      <alignment horizontal="left" vertical="center" wrapText="1"/>
      <protection locked="0"/>
    </xf>
    <xf numFmtId="0" fontId="52" fillId="35" borderId="62" xfId="53" applyFont="1" applyFill="1" applyBorder="1" applyAlignment="1" applyProtection="1">
      <alignment horizontal="left" vertical="center" wrapText="1"/>
      <protection locked="0"/>
    </xf>
    <xf numFmtId="0" fontId="52" fillId="35" borderId="16" xfId="53" applyFont="1" applyFill="1" applyBorder="1" applyAlignment="1" applyProtection="1">
      <alignment horizontal="left" vertical="center" wrapText="1"/>
      <protection locked="0"/>
    </xf>
    <xf numFmtId="0" fontId="52" fillId="45" borderId="16" xfId="53" applyFont="1" applyFill="1" applyBorder="1" applyAlignment="1" applyProtection="1">
      <alignment horizontal="left" vertical="center" wrapText="1"/>
      <protection locked="0"/>
    </xf>
    <xf numFmtId="0" fontId="52" fillId="43" borderId="14" xfId="53" applyFont="1" applyFill="1" applyBorder="1" applyAlignment="1">
      <alignment wrapText="1"/>
    </xf>
    <xf numFmtId="0" fontId="118" fillId="0" borderId="16" xfId="53" applyFont="1" applyFill="1" applyBorder="1" applyAlignment="1">
      <alignment horizontal="center" vertical="center" wrapText="1"/>
    </xf>
    <xf numFmtId="0" fontId="118" fillId="0" borderId="0" xfId="53" applyFont="1" applyAlignment="1">
      <alignment horizontal="center" vertical="center" wrapText="1"/>
    </xf>
    <xf numFmtId="0" fontId="52" fillId="37" borderId="16" xfId="53" applyFont="1" applyFill="1" applyBorder="1" applyAlignment="1">
      <alignment horizontal="left" vertical="center" wrapText="1"/>
    </xf>
    <xf numFmtId="0" fontId="83" fillId="37" borderId="17" xfId="53" applyFont="1" applyFill="1" applyBorder="1" applyAlignment="1">
      <alignment horizontal="center" vertical="center" wrapText="1"/>
    </xf>
    <xf numFmtId="0" fontId="52" fillId="37" borderId="16" xfId="53" applyFont="1" applyFill="1" applyBorder="1" applyAlignment="1" applyProtection="1">
      <alignment horizontal="left" vertical="center" wrapText="1"/>
      <protection locked="0"/>
    </xf>
    <xf numFmtId="0" fontId="52" fillId="42" borderId="16" xfId="53" applyFont="1" applyFill="1" applyBorder="1" applyAlignment="1" applyProtection="1">
      <alignment horizontal="left" vertical="center" wrapText="1"/>
      <protection locked="0"/>
    </xf>
    <xf numFmtId="0" fontId="52" fillId="42" borderId="16" xfId="53" applyFont="1" applyFill="1" applyBorder="1" applyAlignment="1">
      <alignment wrapText="1"/>
    </xf>
    <xf numFmtId="0" fontId="52" fillId="43" borderId="16" xfId="53" applyFont="1" applyFill="1" applyBorder="1" applyAlignment="1" applyProtection="1">
      <alignment horizontal="left" vertical="center" wrapText="1"/>
      <protection locked="0"/>
    </xf>
    <xf numFmtId="0" fontId="52" fillId="44" borderId="16" xfId="53" applyFont="1" applyFill="1" applyBorder="1" applyAlignment="1" applyProtection="1">
      <alignment horizontal="left" vertical="center" wrapText="1"/>
      <protection locked="0"/>
    </xf>
    <xf numFmtId="0" fontId="52" fillId="34" borderId="50" xfId="53" applyFont="1" applyFill="1" applyBorder="1" applyAlignment="1">
      <alignment wrapText="1"/>
    </xf>
    <xf numFmtId="0" fontId="52" fillId="34" borderId="16" xfId="53" applyFont="1" applyFill="1" applyBorder="1" applyAlignment="1">
      <alignment wrapText="1"/>
    </xf>
    <xf numFmtId="0" fontId="105" fillId="35" borderId="43" xfId="53" applyFont="1" applyFill="1" applyBorder="1" applyAlignment="1" applyProtection="1">
      <alignment vertical="center" wrapText="1"/>
      <protection locked="0"/>
    </xf>
    <xf numFmtId="0" fontId="83" fillId="34" borderId="17" xfId="53" applyFont="1" applyFill="1" applyBorder="1" applyAlignment="1" applyProtection="1">
      <alignment horizontal="left" vertical="center" wrapText="1"/>
      <protection locked="0"/>
    </xf>
    <xf numFmtId="0" fontId="83" fillId="34" borderId="45" xfId="53" applyFont="1" applyFill="1" applyBorder="1" applyAlignment="1" applyProtection="1">
      <alignment horizontal="left" vertical="center" wrapText="1"/>
      <protection locked="0"/>
    </xf>
    <xf numFmtId="0" fontId="83" fillId="44" borderId="17" xfId="53" applyFont="1" applyFill="1" applyBorder="1" applyAlignment="1" applyProtection="1">
      <alignment horizontal="left" vertical="center" wrapText="1"/>
      <protection locked="0"/>
    </xf>
    <xf numFmtId="0" fontId="105" fillId="44" borderId="17" xfId="53" applyFont="1" applyFill="1" applyBorder="1" applyAlignment="1" applyProtection="1">
      <alignment vertical="center" wrapText="1"/>
      <protection locked="0"/>
    </xf>
    <xf numFmtId="0" fontId="83" fillId="43" borderId="17" xfId="53" applyFont="1" applyFill="1" applyBorder="1" applyAlignment="1" applyProtection="1">
      <alignment horizontal="left" vertical="center" wrapText="1"/>
      <protection locked="0"/>
    </xf>
    <xf numFmtId="0" fontId="105" fillId="43" borderId="17" xfId="53" applyFont="1" applyFill="1" applyBorder="1" applyAlignment="1" applyProtection="1">
      <alignment vertical="center" wrapText="1"/>
      <protection locked="0"/>
    </xf>
    <xf numFmtId="0" fontId="83" fillId="43" borderId="17" xfId="53" applyFont="1" applyFill="1" applyBorder="1" applyAlignment="1" applyProtection="1">
      <alignment horizontal="center" vertical="center" wrapText="1"/>
      <protection locked="0"/>
    </xf>
    <xf numFmtId="0" fontId="83" fillId="37" borderId="17" xfId="53" applyFont="1" applyFill="1" applyBorder="1" applyAlignment="1" applyProtection="1">
      <alignment horizontal="left" vertical="center" wrapText="1"/>
      <protection locked="0"/>
    </xf>
    <xf numFmtId="0" fontId="95" fillId="0" borderId="0" xfId="68" applyFont="1"/>
    <xf numFmtId="0" fontId="7" fillId="0" borderId="0" xfId="68"/>
    <xf numFmtId="0" fontId="37" fillId="0" borderId="0" xfId="68" applyFont="1"/>
    <xf numFmtId="0" fontId="96" fillId="0" borderId="57" xfId="68" applyFont="1" applyBorder="1" applyAlignment="1">
      <alignment vertical="center"/>
    </xf>
    <xf numFmtId="0" fontId="97" fillId="0" borderId="57" xfId="68" applyFont="1" applyBorder="1" applyAlignment="1">
      <alignment wrapText="1"/>
    </xf>
    <xf numFmtId="0" fontId="98" fillId="44" borderId="58" xfId="68" applyFont="1" applyFill="1" applyBorder="1" applyAlignment="1">
      <alignment wrapText="1"/>
    </xf>
    <xf numFmtId="0" fontId="98" fillId="0" borderId="0" xfId="68" applyFont="1"/>
    <xf numFmtId="0" fontId="37" fillId="44" borderId="15" xfId="68" applyFont="1" applyFill="1" applyBorder="1" applyAlignment="1">
      <alignment horizontal="left"/>
    </xf>
    <xf numFmtId="0" fontId="7" fillId="44" borderId="15" xfId="68" applyFill="1" applyBorder="1" applyAlignment="1"/>
    <xf numFmtId="0" fontId="7" fillId="44" borderId="15" xfId="68" applyFill="1" applyBorder="1"/>
    <xf numFmtId="0" fontId="7" fillId="44" borderId="35" xfId="68" applyFill="1" applyBorder="1"/>
    <xf numFmtId="0" fontId="98" fillId="44" borderId="62" xfId="68" applyFont="1" applyFill="1" applyBorder="1"/>
    <xf numFmtId="0" fontId="37" fillId="0" borderId="43" xfId="68" applyFont="1" applyBorder="1" applyAlignment="1">
      <alignment vertical="center" wrapText="1"/>
    </xf>
    <xf numFmtId="0" fontId="98" fillId="0" borderId="43" xfId="68" applyFont="1" applyBorder="1" applyAlignment="1">
      <alignment vertical="center"/>
    </xf>
    <xf numFmtId="0" fontId="98" fillId="44" borderId="43" xfId="68" applyFont="1" applyFill="1" applyBorder="1" applyAlignment="1">
      <alignment vertical="center"/>
    </xf>
    <xf numFmtId="0" fontId="98" fillId="0" borderId="43" xfId="68" applyFont="1" applyBorder="1" applyAlignment="1">
      <alignment vertical="center" wrapText="1"/>
    </xf>
    <xf numFmtId="0" fontId="7" fillId="0" borderId="43" xfId="68" applyBorder="1" applyAlignment="1">
      <alignment vertical="center"/>
    </xf>
    <xf numFmtId="0" fontId="98" fillId="0" borderId="63" xfId="68" applyFont="1" applyBorder="1" applyAlignment="1">
      <alignment wrapText="1"/>
    </xf>
    <xf numFmtId="0" fontId="98" fillId="0" borderId="17" xfId="68" applyFont="1" applyBorder="1"/>
    <xf numFmtId="0" fontId="37" fillId="0" borderId="17" xfId="68" applyFont="1" applyBorder="1" applyAlignment="1">
      <alignment vertical="center"/>
    </xf>
    <xf numFmtId="0" fontId="98" fillId="0" borderId="17" xfId="68" applyFont="1" applyBorder="1" applyAlignment="1">
      <alignment vertical="center"/>
    </xf>
    <xf numFmtId="0" fontId="97" fillId="0" borderId="17" xfId="68" applyFont="1" applyBorder="1" applyAlignment="1">
      <alignment vertical="center" wrapText="1"/>
    </xf>
    <xf numFmtId="0" fontId="98" fillId="44" borderId="17" xfId="68" applyFont="1" applyFill="1" applyBorder="1" applyAlignment="1">
      <alignment vertical="center" wrapText="1"/>
    </xf>
    <xf numFmtId="0" fontId="7" fillId="0" borderId="17" xfId="68" applyBorder="1" applyAlignment="1">
      <alignment vertical="center"/>
    </xf>
    <xf numFmtId="0" fontId="98" fillId="0" borderId="17" xfId="68" applyFont="1" applyBorder="1" applyAlignment="1">
      <alignment vertical="center" wrapText="1"/>
    </xf>
    <xf numFmtId="0" fontId="98" fillId="0" borderId="14" xfId="68" applyFont="1" applyBorder="1"/>
    <xf numFmtId="0" fontId="98" fillId="44" borderId="17" xfId="68" applyFont="1" applyFill="1" applyBorder="1" applyAlignment="1">
      <alignment vertical="center"/>
    </xf>
    <xf numFmtId="0" fontId="37" fillId="0" borderId="17" xfId="68" applyFont="1" applyBorder="1" applyAlignment="1">
      <alignment vertical="center" wrapText="1"/>
    </xf>
    <xf numFmtId="0" fontId="7" fillId="44" borderId="17" xfId="68" applyFill="1" applyBorder="1" applyAlignment="1">
      <alignment vertical="center"/>
    </xf>
    <xf numFmtId="0" fontId="7" fillId="0" borderId="17" xfId="68" applyBorder="1"/>
    <xf numFmtId="0" fontId="7" fillId="0" borderId="14" xfId="68" applyBorder="1"/>
    <xf numFmtId="0" fontId="37" fillId="0" borderId="17" xfId="68" applyFont="1" applyFill="1" applyBorder="1" applyAlignment="1">
      <alignment vertical="center" wrapText="1"/>
    </xf>
    <xf numFmtId="0" fontId="7" fillId="44" borderId="17" xfId="68" applyFill="1" applyBorder="1"/>
    <xf numFmtId="0" fontId="47" fillId="0" borderId="0" xfId="68" applyFont="1" applyFill="1" applyBorder="1" applyAlignment="1">
      <alignment vertical="center"/>
    </xf>
    <xf numFmtId="0" fontId="37" fillId="0" borderId="0" xfId="68" applyFont="1" applyFill="1" applyBorder="1" applyAlignment="1">
      <alignment vertical="center"/>
    </xf>
    <xf numFmtId="0" fontId="52" fillId="34" borderId="70" xfId="53" applyFont="1" applyFill="1" applyBorder="1" applyAlignment="1">
      <alignment wrapText="1"/>
    </xf>
    <xf numFmtId="0" fontId="117" fillId="0" borderId="0" xfId="0" applyFont="1" applyAlignment="1">
      <alignment vertical="center" wrapText="1"/>
    </xf>
    <xf numFmtId="0" fontId="39" fillId="0" borderId="17" xfId="53" applyFont="1" applyBorder="1" applyAlignment="1">
      <alignment vertical="center" wrapText="1"/>
    </xf>
    <xf numFmtId="0" fontId="52" fillId="0" borderId="17" xfId="53" applyFont="1" applyBorder="1" applyAlignment="1">
      <alignment vertical="center" wrapText="1"/>
    </xf>
    <xf numFmtId="0" fontId="83" fillId="0" borderId="17" xfId="53" applyFont="1" applyBorder="1" applyAlignment="1">
      <alignment vertical="center" wrapText="1"/>
    </xf>
    <xf numFmtId="0" fontId="52" fillId="0" borderId="0" xfId="53" applyFont="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94" fillId="37" borderId="16" xfId="66" applyFont="1" applyFill="1" applyBorder="1" applyAlignment="1">
      <alignment horizontal="center" wrapText="1"/>
    </xf>
    <xf numFmtId="0" fontId="52" fillId="34" borderId="16" xfId="53" applyFont="1" applyFill="1" applyBorder="1" applyAlignment="1" applyProtection="1">
      <alignment horizontal="center" vertical="center" wrapText="1"/>
      <protection locked="0"/>
    </xf>
    <xf numFmtId="0" fontId="52" fillId="42" borderId="16" xfId="53" applyFont="1" applyFill="1" applyBorder="1" applyAlignment="1" applyProtection="1">
      <alignment horizontal="center" vertical="center" wrapText="1"/>
      <protection locked="0"/>
    </xf>
    <xf numFmtId="0" fontId="52" fillId="43" borderId="16" xfId="53" applyFont="1" applyFill="1" applyBorder="1" applyAlignment="1" applyProtection="1">
      <alignment horizontal="center" vertical="center" wrapText="1"/>
      <protection locked="0"/>
    </xf>
    <xf numFmtId="0" fontId="52" fillId="44" borderId="16" xfId="53" applyFont="1" applyFill="1" applyBorder="1" applyAlignment="1" applyProtection="1">
      <alignment horizontal="center" vertical="center" wrapText="1"/>
      <protection locked="0"/>
    </xf>
    <xf numFmtId="0" fontId="52" fillId="35" borderId="16" xfId="53" applyFont="1" applyFill="1" applyBorder="1" applyAlignment="1" applyProtection="1">
      <alignment horizontal="center" vertical="center" wrapText="1"/>
      <protection locked="0"/>
    </xf>
    <xf numFmtId="0" fontId="52" fillId="35" borderId="17" xfId="53" applyFont="1" applyFill="1" applyBorder="1" applyAlignment="1" applyProtection="1">
      <alignment horizontal="center" vertical="center" wrapText="1"/>
      <protection locked="0"/>
    </xf>
    <xf numFmtId="0" fontId="52" fillId="45" borderId="16" xfId="53" applyFont="1" applyFill="1" applyBorder="1" applyAlignment="1" applyProtection="1">
      <alignment horizontal="center" vertical="center" wrapText="1"/>
      <protection locked="0"/>
    </xf>
    <xf numFmtId="0" fontId="52" fillId="42" borderId="16" xfId="53" applyFont="1" applyFill="1" applyBorder="1" applyAlignment="1">
      <alignment horizontal="center" wrapText="1"/>
    </xf>
    <xf numFmtId="0" fontId="52" fillId="34" borderId="16" xfId="53" applyFont="1" applyFill="1" applyBorder="1" applyAlignment="1">
      <alignment horizontal="center" wrapText="1"/>
    </xf>
    <xf numFmtId="0" fontId="52" fillId="34" borderId="82" xfId="53" applyFont="1" applyFill="1" applyBorder="1" applyAlignment="1" applyProtection="1">
      <alignment horizontal="center" vertical="center" wrapText="1"/>
      <protection locked="0"/>
    </xf>
    <xf numFmtId="0" fontId="52" fillId="43" borderId="17" xfId="53" applyFont="1" applyFill="1" applyBorder="1" applyAlignment="1" applyProtection="1">
      <alignment horizontal="center" vertical="center" wrapText="1"/>
      <protection locked="0"/>
    </xf>
    <xf numFmtId="0" fontId="94" fillId="37" borderId="17" xfId="66" applyFont="1" applyFill="1" applyBorder="1" applyAlignment="1">
      <alignment horizontal="center" wrapText="1"/>
    </xf>
    <xf numFmtId="0" fontId="94" fillId="37" borderId="70" xfId="66" applyFont="1" applyFill="1" applyBorder="1" applyAlignment="1">
      <alignment horizontal="center" wrapText="1"/>
    </xf>
    <xf numFmtId="0" fontId="52" fillId="34" borderId="17" xfId="53" applyFont="1" applyFill="1" applyBorder="1" applyAlignment="1" applyProtection="1">
      <alignment horizontal="center" vertical="center" wrapText="1"/>
      <protection locked="0"/>
    </xf>
    <xf numFmtId="0" fontId="52" fillId="34" borderId="70" xfId="53" applyFont="1" applyFill="1" applyBorder="1" applyAlignment="1" applyProtection="1">
      <alignment horizontal="center" vertical="center" wrapText="1"/>
      <protection locked="0"/>
    </xf>
    <xf numFmtId="0" fontId="52" fillId="42" borderId="17" xfId="53" applyFont="1" applyFill="1" applyBorder="1" applyAlignment="1" applyProtection="1">
      <alignment horizontal="center" vertical="center" wrapText="1"/>
      <protection locked="0"/>
    </xf>
    <xf numFmtId="0" fontId="52" fillId="42" borderId="70" xfId="53" applyFont="1" applyFill="1" applyBorder="1" applyAlignment="1" applyProtection="1">
      <alignment horizontal="center" vertical="center" wrapText="1"/>
      <protection locked="0"/>
    </xf>
    <xf numFmtId="0" fontId="52" fillId="43" borderId="70" xfId="53" applyFont="1" applyFill="1" applyBorder="1" applyAlignment="1" applyProtection="1">
      <alignment horizontal="center" vertical="center" wrapText="1"/>
      <protection locked="0"/>
    </xf>
    <xf numFmtId="0" fontId="52" fillId="44" borderId="17" xfId="53" applyFont="1" applyFill="1" applyBorder="1" applyAlignment="1" applyProtection="1">
      <alignment horizontal="center" vertical="center" wrapText="1"/>
      <protection locked="0"/>
    </xf>
    <xf numFmtId="0" fontId="52" fillId="44" borderId="70" xfId="53" applyFont="1" applyFill="1" applyBorder="1" applyAlignment="1" applyProtection="1">
      <alignment horizontal="center" vertical="center" wrapText="1"/>
      <protection locked="0"/>
    </xf>
    <xf numFmtId="0" fontId="52" fillId="35" borderId="70" xfId="53" applyFont="1" applyFill="1" applyBorder="1" applyAlignment="1" applyProtection="1">
      <alignment horizontal="center" vertical="center" wrapText="1"/>
      <protection locked="0"/>
    </xf>
    <xf numFmtId="0" fontId="52" fillId="45" borderId="17" xfId="53" applyFont="1" applyFill="1" applyBorder="1" applyAlignment="1" applyProtection="1">
      <alignment horizontal="center" vertical="center" wrapText="1"/>
      <protection locked="0"/>
    </xf>
    <xf numFmtId="0" fontId="52" fillId="45" borderId="70" xfId="53" applyFont="1" applyFill="1" applyBorder="1" applyAlignment="1" applyProtection="1">
      <alignment horizontal="center" vertical="center" wrapText="1"/>
      <protection locked="0"/>
    </xf>
    <xf numFmtId="0" fontId="52" fillId="42" borderId="17" xfId="53" applyFont="1" applyFill="1" applyBorder="1" applyAlignment="1">
      <alignment horizontal="center" wrapText="1"/>
    </xf>
    <xf numFmtId="0" fontId="52" fillId="42" borderId="70" xfId="53" applyFont="1" applyFill="1" applyBorder="1" applyAlignment="1">
      <alignment horizontal="center" wrapText="1"/>
    </xf>
    <xf numFmtId="0" fontId="52" fillId="34" borderId="17" xfId="53" applyFont="1" applyFill="1" applyBorder="1" applyAlignment="1">
      <alignment horizontal="center" wrapText="1"/>
    </xf>
    <xf numFmtId="0" fontId="52" fillId="34" borderId="70" xfId="53" applyFont="1" applyFill="1" applyBorder="1" applyAlignment="1">
      <alignment horizontal="center" wrapText="1"/>
    </xf>
    <xf numFmtId="0" fontId="52" fillId="34" borderId="81" xfId="53" applyFont="1" applyFill="1" applyBorder="1" applyAlignment="1" applyProtection="1">
      <alignment horizontal="center" vertical="center" wrapText="1"/>
      <protection locked="0"/>
    </xf>
    <xf numFmtId="0" fontId="93" fillId="0" borderId="69" xfId="53" applyFont="1" applyBorder="1" applyAlignment="1">
      <alignment horizontal="center" vertical="center" wrapText="1"/>
    </xf>
    <xf numFmtId="0" fontId="52" fillId="0" borderId="69" xfId="53" applyFont="1" applyBorder="1" applyAlignment="1">
      <alignment horizontal="center" vertical="center" wrapText="1"/>
    </xf>
    <xf numFmtId="0" fontId="94" fillId="37" borderId="69" xfId="66" applyFont="1" applyFill="1" applyBorder="1" applyAlignment="1">
      <alignment horizontal="center" wrapText="1"/>
    </xf>
    <xf numFmtId="0" fontId="52" fillId="37" borderId="69" xfId="53" applyFont="1" applyFill="1" applyBorder="1" applyAlignment="1" applyProtection="1">
      <alignment horizontal="center" vertical="center" wrapText="1"/>
      <protection locked="0"/>
    </xf>
    <xf numFmtId="0" fontId="52" fillId="34" borderId="69" xfId="53" applyFont="1" applyFill="1" applyBorder="1" applyAlignment="1" applyProtection="1">
      <alignment horizontal="center" vertical="center" wrapText="1"/>
      <protection locked="0"/>
    </xf>
    <xf numFmtId="0" fontId="52" fillId="42" borderId="69" xfId="53" applyFont="1" applyFill="1" applyBorder="1" applyAlignment="1" applyProtection="1">
      <alignment horizontal="center" vertical="center" wrapText="1"/>
      <protection locked="0"/>
    </xf>
    <xf numFmtId="0" fontId="52" fillId="43" borderId="69" xfId="53" applyFont="1" applyFill="1" applyBorder="1" applyAlignment="1" applyProtection="1">
      <alignment horizontal="center" vertical="center" wrapText="1"/>
      <protection locked="0"/>
    </xf>
    <xf numFmtId="0" fontId="52" fillId="44" borderId="69" xfId="53" applyFont="1" applyFill="1" applyBorder="1" applyAlignment="1" applyProtection="1">
      <alignment horizontal="center" vertical="center" wrapText="1"/>
      <protection locked="0"/>
    </xf>
    <xf numFmtId="0" fontId="52" fillId="35" borderId="69" xfId="53" applyFont="1" applyFill="1" applyBorder="1" applyAlignment="1" applyProtection="1">
      <alignment horizontal="center" vertical="center" wrapText="1"/>
      <protection locked="0"/>
    </xf>
    <xf numFmtId="0" fontId="52" fillId="45" borderId="69" xfId="53" applyFont="1" applyFill="1" applyBorder="1" applyAlignment="1" applyProtection="1">
      <alignment horizontal="center" vertical="center" wrapText="1"/>
      <protection locked="0"/>
    </xf>
    <xf numFmtId="0" fontId="52" fillId="42" borderId="69" xfId="53" applyFont="1" applyFill="1" applyBorder="1" applyAlignment="1">
      <alignment horizontal="center" wrapText="1"/>
    </xf>
    <xf numFmtId="0" fontId="52" fillId="34" borderId="69" xfId="53" applyFont="1" applyFill="1" applyBorder="1" applyAlignment="1">
      <alignment horizontal="center" wrapText="1"/>
    </xf>
    <xf numFmtId="0" fontId="52" fillId="34" borderId="79" xfId="53" applyFont="1" applyFill="1" applyBorder="1" applyAlignment="1" applyProtection="1">
      <alignment horizontal="center" vertical="center" wrapText="1"/>
      <protection locked="0"/>
    </xf>
    <xf numFmtId="0" fontId="37" fillId="0" borderId="0" xfId="69" applyFont="1"/>
    <xf numFmtId="0" fontId="37" fillId="0" borderId="45" xfId="69" applyFont="1" applyBorder="1"/>
    <xf numFmtId="0" fontId="34" fillId="50" borderId="45" xfId="69" applyFont="1" applyFill="1" applyBorder="1"/>
    <xf numFmtId="0" fontId="41" fillId="0" borderId="0" xfId="69" applyFont="1"/>
    <xf numFmtId="0" fontId="37" fillId="48" borderId="51" xfId="69" applyFont="1" applyFill="1" applyBorder="1" applyAlignment="1">
      <alignment wrapText="1"/>
    </xf>
    <xf numFmtId="0" fontId="37" fillId="0" borderId="0" xfId="69" applyFont="1" applyBorder="1"/>
    <xf numFmtId="0" fontId="37" fillId="34" borderId="51" xfId="69" applyFont="1" applyFill="1" applyBorder="1" applyAlignment="1">
      <alignment vertical="center"/>
    </xf>
    <xf numFmtId="0" fontId="37" fillId="35" borderId="51" xfId="69" applyFont="1" applyFill="1" applyBorder="1" applyAlignment="1">
      <alignment vertical="center"/>
    </xf>
    <xf numFmtId="0" fontId="37" fillId="0" borderId="50" xfId="69" applyFont="1" applyBorder="1" applyAlignment="1">
      <alignment vertical="center"/>
    </xf>
    <xf numFmtId="0" fontId="80" fillId="0" borderId="55" xfId="69" applyFont="1" applyBorder="1" applyAlignment="1">
      <alignment vertical="center" wrapText="1"/>
    </xf>
    <xf numFmtId="0" fontId="37" fillId="0" borderId="0" xfId="69" applyFont="1" applyAlignment="1">
      <alignment vertical="center"/>
    </xf>
    <xf numFmtId="0" fontId="37" fillId="44" borderId="51" xfId="69" applyFont="1" applyFill="1" applyBorder="1" applyAlignment="1">
      <alignment vertical="center"/>
    </xf>
    <xf numFmtId="0" fontId="80" fillId="44" borderId="56" xfId="69" applyFont="1" applyFill="1" applyBorder="1" applyAlignment="1">
      <alignment wrapText="1"/>
    </xf>
    <xf numFmtId="0" fontId="37" fillId="37" borderId="96" xfId="69" applyFont="1" applyFill="1" applyBorder="1" applyAlignment="1">
      <alignment vertical="center"/>
    </xf>
    <xf numFmtId="0" fontId="80" fillId="37" borderId="54" xfId="69" applyFont="1" applyFill="1" applyBorder="1" applyAlignment="1">
      <alignment vertical="center"/>
    </xf>
    <xf numFmtId="0" fontId="37" fillId="0" borderId="55" xfId="69" applyFont="1" applyBorder="1"/>
    <xf numFmtId="0" fontId="34" fillId="50" borderId="47" xfId="69" applyFont="1" applyFill="1" applyBorder="1"/>
    <xf numFmtId="0" fontId="37" fillId="0" borderId="50" xfId="69" applyFont="1" applyBorder="1"/>
    <xf numFmtId="0" fontId="34" fillId="50" borderId="53" xfId="69" applyFont="1" applyFill="1" applyBorder="1"/>
    <xf numFmtId="0" fontId="34" fillId="50" borderId="52" xfId="69" applyFont="1" applyFill="1" applyBorder="1"/>
    <xf numFmtId="0" fontId="37" fillId="35" borderId="15" xfId="69" applyFont="1" applyFill="1" applyBorder="1"/>
    <xf numFmtId="0" fontId="37" fillId="48" borderId="96" xfId="69" applyFont="1" applyFill="1" applyBorder="1" applyAlignment="1">
      <alignment wrapText="1"/>
    </xf>
    <xf numFmtId="0" fontId="87" fillId="45" borderId="53" xfId="69" applyFont="1" applyFill="1" applyBorder="1" applyAlignment="1">
      <alignment wrapText="1"/>
    </xf>
    <xf numFmtId="0" fontId="54" fillId="0" borderId="45" xfId="69" applyFont="1" applyFill="1" applyBorder="1"/>
    <xf numFmtId="0" fontId="88" fillId="41" borderId="95" xfId="69" applyFont="1" applyFill="1" applyBorder="1" applyAlignment="1">
      <alignment wrapText="1"/>
    </xf>
    <xf numFmtId="0" fontId="88" fillId="0" borderId="45" xfId="69" applyFont="1" applyFill="1" applyBorder="1" applyAlignment="1">
      <alignment wrapText="1"/>
    </xf>
    <xf numFmtId="0" fontId="6" fillId="0" borderId="45" xfId="69" applyFont="1" applyFill="1" applyBorder="1"/>
    <xf numFmtId="0" fontId="37" fillId="43" borderId="53" xfId="69" applyFont="1" applyFill="1" applyBorder="1" applyAlignment="1">
      <alignment wrapText="1"/>
    </xf>
    <xf numFmtId="0" fontId="6" fillId="0" borderId="0" xfId="69"/>
    <xf numFmtId="0" fontId="37" fillId="0" borderId="45" xfId="69" applyFont="1" applyFill="1" applyBorder="1" applyAlignment="1">
      <alignment wrapText="1"/>
    </xf>
    <xf numFmtId="0" fontId="83" fillId="45" borderId="17" xfId="53" applyFont="1" applyFill="1" applyBorder="1" applyAlignment="1" applyProtection="1">
      <alignment horizontal="center" vertical="center" wrapText="1"/>
      <protection locked="0"/>
    </xf>
    <xf numFmtId="0" fontId="5" fillId="0" borderId="0" xfId="57" applyFont="1"/>
    <xf numFmtId="0" fontId="52" fillId="45" borderId="17" xfId="53" applyFont="1" applyFill="1" applyBorder="1" applyAlignment="1">
      <alignment horizontal="center" vertical="center" wrapText="1"/>
    </xf>
    <xf numFmtId="0" fontId="52" fillId="43" borderId="17" xfId="53" applyFont="1" applyFill="1" applyBorder="1" applyAlignment="1">
      <alignment horizontal="center" vertical="center" wrapText="1"/>
    </xf>
    <xf numFmtId="0" fontId="52" fillId="43" borderId="17" xfId="53" applyFont="1" applyFill="1" applyBorder="1" applyAlignment="1">
      <alignment horizontal="center" wrapText="1"/>
    </xf>
    <xf numFmtId="0" fontId="37" fillId="0" borderId="0" xfId="70" applyFont="1"/>
    <xf numFmtId="0" fontId="37" fillId="0" borderId="44" xfId="70" applyFont="1" applyBorder="1"/>
    <xf numFmtId="0" fontId="37" fillId="0" borderId="90" xfId="70" applyFont="1" applyBorder="1"/>
    <xf numFmtId="0" fontId="37" fillId="0" borderId="91" xfId="70" applyFont="1" applyBorder="1"/>
    <xf numFmtId="0" fontId="37" fillId="0" borderId="35" xfId="70" applyFont="1" applyBorder="1"/>
    <xf numFmtId="0" fontId="37" fillId="0" borderId="17" xfId="70" applyFont="1" applyBorder="1"/>
    <xf numFmtId="0" fontId="3" fillId="0" borderId="17" xfId="70" applyFont="1" applyBorder="1" applyAlignment="1">
      <alignment horizontal="left" wrapText="1"/>
    </xf>
    <xf numFmtId="0" fontId="3" fillId="0" borderId="17" xfId="70" applyFont="1" applyBorder="1" applyAlignment="1">
      <alignment horizontal="left"/>
    </xf>
    <xf numFmtId="0" fontId="3" fillId="0" borderId="43" xfId="70" applyFont="1" applyBorder="1" applyAlignment="1">
      <alignment horizontal="left" wrapText="1"/>
    </xf>
    <xf numFmtId="0" fontId="3" fillId="0" borderId="0" xfId="70" applyFont="1" applyAlignment="1">
      <alignment wrapText="1"/>
    </xf>
    <xf numFmtId="14" fontId="54" fillId="0" borderId="92" xfId="70" applyNumberFormat="1" applyFont="1" applyBorder="1"/>
    <xf numFmtId="0" fontId="3" fillId="0" borderId="45" xfId="70" applyFont="1" applyBorder="1"/>
    <xf numFmtId="14" fontId="3" fillId="0" borderId="45" xfId="70" applyNumberFormat="1" applyFont="1" applyBorder="1"/>
    <xf numFmtId="0" fontId="3" fillId="0" borderId="0" xfId="70" applyFont="1" applyBorder="1"/>
    <xf numFmtId="0" fontId="54" fillId="0" borderId="17" xfId="70" applyFont="1" applyBorder="1"/>
    <xf numFmtId="0" fontId="3" fillId="0" borderId="17" xfId="70" applyFont="1" applyBorder="1"/>
    <xf numFmtId="14" fontId="3" fillId="0" borderId="17" xfId="70" applyNumberFormat="1" applyFont="1" applyBorder="1"/>
    <xf numFmtId="0" fontId="54" fillId="0" borderId="17" xfId="70" applyFont="1" applyBorder="1" applyAlignment="1">
      <alignment horizontal="left" wrapText="1"/>
    </xf>
    <xf numFmtId="14" fontId="3" fillId="0" borderId="17" xfId="70" applyNumberFormat="1" applyFont="1" applyBorder="1" applyAlignment="1">
      <alignment horizontal="left" wrapText="1"/>
    </xf>
    <xf numFmtId="14" fontId="54" fillId="0" borderId="17" xfId="70" applyNumberFormat="1" applyFont="1" applyBorder="1" applyAlignment="1">
      <alignment horizontal="left" wrapText="1"/>
    </xf>
    <xf numFmtId="14" fontId="3" fillId="0" borderId="43" xfId="70" applyNumberFormat="1" applyFont="1" applyBorder="1" applyAlignment="1">
      <alignment horizontal="left" wrapText="1"/>
    </xf>
    <xf numFmtId="0" fontId="54" fillId="0" borderId="43" xfId="70" applyFont="1" applyBorder="1" applyAlignment="1">
      <alignment horizontal="left" wrapText="1"/>
    </xf>
    <xf numFmtId="14" fontId="54" fillId="0" borderId="17" xfId="70" applyNumberFormat="1" applyFont="1" applyFill="1" applyBorder="1" applyAlignment="1">
      <alignment horizontal="left" wrapText="1"/>
    </xf>
    <xf numFmtId="14" fontId="54" fillId="0" borderId="43" xfId="70" applyNumberFormat="1" applyFont="1" applyBorder="1" applyAlignment="1">
      <alignment horizontal="left" wrapText="1"/>
    </xf>
    <xf numFmtId="0" fontId="3" fillId="0" borderId="17" xfId="70" applyFont="1" applyFill="1" applyBorder="1" applyAlignment="1">
      <alignment horizontal="left" wrapText="1"/>
    </xf>
    <xf numFmtId="14" fontId="3" fillId="0" borderId="17" xfId="70" applyNumberFormat="1" applyFont="1" applyFill="1" applyBorder="1" applyAlignment="1">
      <alignment horizontal="left" wrapText="1"/>
    </xf>
    <xf numFmtId="0" fontId="54" fillId="0" borderId="44" xfId="70" applyFont="1" applyBorder="1" applyAlignment="1">
      <alignment horizontal="left" wrapText="1"/>
    </xf>
    <xf numFmtId="0" fontId="54" fillId="0" borderId="17" xfId="70" applyFont="1" applyFill="1" applyBorder="1" applyAlignment="1">
      <alignment horizontal="left" wrapText="1"/>
    </xf>
    <xf numFmtId="0" fontId="3" fillId="0" borderId="0" xfId="59" applyFont="1" applyAlignment="1">
      <alignment wrapText="1"/>
    </xf>
    <xf numFmtId="0" fontId="57" fillId="0" borderId="0" xfId="59" applyFont="1" applyAlignment="1">
      <alignment wrapText="1"/>
    </xf>
    <xf numFmtId="0" fontId="37" fillId="0" borderId="0" xfId="59" applyFont="1" applyAlignment="1">
      <alignment wrapText="1"/>
    </xf>
    <xf numFmtId="0" fontId="49" fillId="0" borderId="0" xfId="59" applyFont="1" applyAlignment="1">
      <alignment wrapText="1"/>
    </xf>
    <xf numFmtId="0" fontId="47" fillId="0" borderId="0" xfId="59" applyFont="1" applyAlignment="1">
      <alignment wrapText="1"/>
    </xf>
    <xf numFmtId="0" fontId="49" fillId="39" borderId="0" xfId="59" applyFont="1" applyFill="1" applyAlignment="1">
      <alignment wrapText="1"/>
    </xf>
    <xf numFmtId="0" fontId="37" fillId="39" borderId="0" xfId="59" applyFont="1" applyFill="1" applyAlignment="1">
      <alignment wrapText="1"/>
    </xf>
    <xf numFmtId="0" fontId="37" fillId="0" borderId="10" xfId="59" applyFont="1" applyBorder="1" applyAlignment="1">
      <alignment horizontal="center" wrapText="1"/>
    </xf>
    <xf numFmtId="0" fontId="37" fillId="0" borderId="0" xfId="59" applyFont="1" applyAlignment="1">
      <alignment vertical="top" wrapText="1"/>
    </xf>
    <xf numFmtId="0" fontId="15" fillId="39" borderId="0" xfId="59" applyFill="1" applyBorder="1" applyAlignment="1">
      <alignment horizontal="left" vertical="center" wrapText="1"/>
    </xf>
    <xf numFmtId="0" fontId="15" fillId="0" borderId="0" xfId="59" applyAlignment="1">
      <alignment vertical="top" wrapText="1"/>
    </xf>
    <xf numFmtId="0" fontId="37" fillId="39" borderId="0" xfId="59" applyFont="1" applyFill="1" applyBorder="1" applyAlignment="1">
      <alignment horizontal="left" vertical="center" wrapText="1"/>
    </xf>
    <xf numFmtId="0" fontId="37" fillId="0" borderId="0" xfId="59" applyFont="1" applyAlignment="1">
      <alignment vertical="center" wrapText="1"/>
    </xf>
    <xf numFmtId="0" fontId="15" fillId="0" borderId="0" xfId="59" applyAlignment="1">
      <alignment vertical="center" wrapText="1"/>
    </xf>
    <xf numFmtId="17" fontId="15" fillId="0" borderId="0" xfId="59" applyNumberFormat="1" applyAlignment="1">
      <alignment wrapText="1"/>
    </xf>
    <xf numFmtId="0" fontId="15" fillId="0" borderId="0" xfId="59" applyFont="1" applyAlignment="1">
      <alignment horizontal="left" vertical="center" wrapText="1"/>
    </xf>
    <xf numFmtId="0" fontId="15" fillId="0" borderId="0" xfId="59" applyAlignment="1">
      <alignment horizontal="left" vertical="top" wrapText="1"/>
    </xf>
    <xf numFmtId="16" fontId="3" fillId="0" borderId="0" xfId="59" applyNumberFormat="1" applyFont="1" applyAlignment="1">
      <alignment wrapText="1"/>
    </xf>
    <xf numFmtId="16" fontId="15" fillId="0" borderId="0" xfId="59" applyNumberFormat="1" applyAlignment="1">
      <alignment wrapText="1"/>
    </xf>
    <xf numFmtId="0" fontId="59" fillId="0" borderId="0" xfId="59" applyFont="1" applyAlignment="1"/>
    <xf numFmtId="0" fontId="15" fillId="0" borderId="0" xfId="59" applyAlignment="1"/>
    <xf numFmtId="0" fontId="2" fillId="0" borderId="17" xfId="70" applyFont="1" applyBorder="1" applyAlignment="1">
      <alignment horizontal="left" wrapText="1"/>
    </xf>
    <xf numFmtId="0" fontId="37" fillId="0" borderId="53" xfId="69" applyFont="1" applyBorder="1" applyAlignment="1">
      <alignment horizontal="center"/>
    </xf>
    <xf numFmtId="0" fontId="37" fillId="0" borderId="54" xfId="69" applyFont="1" applyBorder="1" applyAlignment="1">
      <alignment horizontal="center"/>
    </xf>
    <xf numFmtId="0" fontId="37" fillId="0" borderId="52" xfId="69" applyFont="1" applyBorder="1" applyAlignment="1">
      <alignment horizontal="center"/>
    </xf>
    <xf numFmtId="0" fontId="37" fillId="0" borderId="17" xfId="69" applyFont="1" applyBorder="1" applyAlignment="1">
      <alignment horizontal="center"/>
    </xf>
    <xf numFmtId="0" fontId="80" fillId="51" borderId="52" xfId="69" applyFont="1" applyFill="1" applyBorder="1" applyAlignment="1">
      <alignment horizontal="center" vertical="center"/>
    </xf>
    <xf numFmtId="0" fontId="80" fillId="51" borderId="41" xfId="69" applyFont="1" applyFill="1" applyBorder="1" applyAlignment="1">
      <alignment horizontal="center" vertical="center"/>
    </xf>
    <xf numFmtId="0" fontId="80" fillId="40" borderId="41" xfId="69" applyFont="1" applyFill="1" applyBorder="1" applyAlignment="1">
      <alignment horizontal="center" vertical="center"/>
    </xf>
    <xf numFmtId="0" fontId="80" fillId="36" borderId="41" xfId="69" applyFont="1" applyFill="1" applyBorder="1" applyAlignment="1">
      <alignment horizontal="center" vertical="center"/>
    </xf>
    <xf numFmtId="0" fontId="80" fillId="34" borderId="41" xfId="69" applyFont="1" applyFill="1" applyBorder="1" applyAlignment="1">
      <alignment horizontal="center" vertical="center"/>
    </xf>
    <xf numFmtId="0" fontId="80" fillId="35" borderId="41" xfId="69" applyFont="1" applyFill="1" applyBorder="1" applyAlignment="1">
      <alignment horizontal="center" vertical="center" wrapText="1"/>
    </xf>
    <xf numFmtId="0" fontId="80" fillId="34" borderId="53" xfId="69" applyFont="1" applyFill="1" applyBorder="1" applyAlignment="1">
      <alignment horizontal="center" vertical="center" wrapText="1"/>
    </xf>
    <xf numFmtId="0" fontId="80" fillId="34" borderId="52" xfId="69" applyFont="1" applyFill="1" applyBorder="1" applyAlignment="1">
      <alignment horizontal="center" vertical="center" wrapText="1"/>
    </xf>
    <xf numFmtId="0" fontId="80" fillId="34" borderId="41" xfId="69" applyFont="1" applyFill="1" applyBorder="1" applyAlignment="1">
      <alignment horizontal="center" vertical="center" wrapText="1"/>
    </xf>
    <xf numFmtId="0" fontId="80" fillId="34" borderId="41" xfId="69" applyFont="1" applyFill="1" applyBorder="1" applyAlignment="1">
      <alignment horizontal="left" vertical="center" wrapText="1"/>
    </xf>
    <xf numFmtId="0" fontId="80" fillId="34" borderId="52" xfId="69" applyFont="1" applyFill="1" applyBorder="1" applyAlignment="1">
      <alignment horizontal="center" wrapText="1"/>
    </xf>
    <xf numFmtId="0" fontId="80" fillId="34" borderId="41" xfId="69" applyFont="1" applyFill="1" applyBorder="1" applyAlignment="1">
      <alignment horizontal="center" wrapText="1"/>
    </xf>
    <xf numFmtId="0" fontId="34" fillId="50" borderId="41" xfId="69" applyFont="1" applyFill="1" applyBorder="1" applyAlignment="1">
      <alignment horizontal="center"/>
    </xf>
    <xf numFmtId="0" fontId="80" fillId="44" borderId="54" xfId="69" applyFont="1" applyFill="1" applyBorder="1" applyAlignment="1">
      <alignment horizontal="center" vertical="center" wrapText="1"/>
    </xf>
    <xf numFmtId="0" fontId="80" fillId="44" borderId="52" xfId="69" applyFont="1" applyFill="1" applyBorder="1" applyAlignment="1">
      <alignment horizontal="center" vertical="center" wrapText="1"/>
    </xf>
    <xf numFmtId="0" fontId="80" fillId="44" borderId="53" xfId="69" applyFont="1" applyFill="1" applyBorder="1" applyAlignment="1">
      <alignment horizontal="center" vertical="center" wrapText="1"/>
    </xf>
    <xf numFmtId="0" fontId="80" fillId="37" borderId="53" xfId="69" applyFont="1" applyFill="1" applyBorder="1" applyAlignment="1">
      <alignment horizontal="center" wrapText="1"/>
    </xf>
    <xf numFmtId="0" fontId="80" fillId="37" borderId="54" xfId="69" applyFont="1" applyFill="1" applyBorder="1" applyAlignment="1">
      <alignment horizontal="center" wrapText="1"/>
    </xf>
    <xf numFmtId="0" fontId="80" fillId="37" borderId="52" xfId="69" applyFont="1" applyFill="1" applyBorder="1" applyAlignment="1">
      <alignment horizontal="center" wrapText="1"/>
    </xf>
    <xf numFmtId="0" fontId="80" fillId="37" borderId="53" xfId="69" applyFont="1" applyFill="1" applyBorder="1" applyAlignment="1">
      <alignment horizontal="center" vertical="center" wrapText="1"/>
    </xf>
    <xf numFmtId="0" fontId="80" fillId="37" borderId="54" xfId="69" applyFont="1" applyFill="1" applyBorder="1" applyAlignment="1">
      <alignment horizontal="center" vertical="center" wrapText="1"/>
    </xf>
    <xf numFmtId="0" fontId="80" fillId="37" borderId="52" xfId="69" applyFont="1" applyFill="1" applyBorder="1" applyAlignment="1">
      <alignment horizontal="center" vertical="center" wrapText="1"/>
    </xf>
    <xf numFmtId="0" fontId="116" fillId="50" borderId="41" xfId="69" applyFont="1" applyFill="1" applyBorder="1" applyAlignment="1">
      <alignment horizontal="center" vertical="center" wrapText="1"/>
    </xf>
    <xf numFmtId="0" fontId="116" fillId="50" borderId="41" xfId="69" applyFont="1" applyFill="1" applyBorder="1" applyAlignment="1">
      <alignment horizontal="center" wrapText="1"/>
    </xf>
    <xf numFmtId="0" fontId="37" fillId="43" borderId="53" xfId="69" applyFont="1" applyFill="1" applyBorder="1" applyAlignment="1">
      <alignment horizontal="center" wrapText="1"/>
    </xf>
    <xf numFmtId="0" fontId="37" fillId="43" borderId="54" xfId="69" applyFont="1" applyFill="1" applyBorder="1" applyAlignment="1">
      <alignment horizontal="center" wrapText="1"/>
    </xf>
    <xf numFmtId="0" fontId="37" fillId="43" borderId="94" xfId="69" applyFont="1" applyFill="1" applyBorder="1" applyAlignment="1">
      <alignment horizontal="center" wrapText="1"/>
    </xf>
    <xf numFmtId="0" fontId="116" fillId="50" borderId="47" xfId="69" applyFont="1" applyFill="1" applyBorder="1" applyAlignment="1">
      <alignment horizontal="center"/>
    </xf>
    <xf numFmtId="0" fontId="116" fillId="50" borderId="47" xfId="69" applyFont="1" applyFill="1" applyBorder="1" applyAlignment="1">
      <alignment horizontal="center" vertical="center" wrapText="1"/>
    </xf>
    <xf numFmtId="0" fontId="116" fillId="50" borderId="14" xfId="69" applyFont="1" applyFill="1" applyBorder="1" applyAlignment="1">
      <alignment horizontal="center"/>
    </xf>
    <xf numFmtId="0" fontId="116" fillId="50" borderId="15" xfId="69" applyFont="1" applyFill="1" applyBorder="1" applyAlignment="1">
      <alignment horizontal="center"/>
    </xf>
    <xf numFmtId="0" fontId="116" fillId="50" borderId="16" xfId="69" applyFont="1" applyFill="1" applyBorder="1" applyAlignment="1">
      <alignment horizontal="center"/>
    </xf>
    <xf numFmtId="0" fontId="80" fillId="48" borderId="53" xfId="69" applyFont="1" applyFill="1" applyBorder="1" applyAlignment="1">
      <alignment horizontal="center" vertical="center"/>
    </xf>
    <xf numFmtId="0" fontId="80" fillId="48" borderId="54" xfId="69" applyFont="1" applyFill="1" applyBorder="1" applyAlignment="1">
      <alignment horizontal="center" vertical="center"/>
    </xf>
    <xf numFmtId="0" fontId="80" fillId="48" borderId="52" xfId="69" applyFont="1" applyFill="1" applyBorder="1" applyAlignment="1">
      <alignment horizontal="center" vertical="center"/>
    </xf>
    <xf numFmtId="0" fontId="88" fillId="45" borderId="41" xfId="69" applyFont="1" applyFill="1" applyBorder="1" applyAlignment="1">
      <alignment horizontal="center" vertical="center" wrapText="1"/>
    </xf>
    <xf numFmtId="0" fontId="115" fillId="45" borderId="53" xfId="69" applyFont="1" applyFill="1" applyBorder="1" applyAlignment="1">
      <alignment horizontal="center" vertical="center" wrapText="1"/>
    </xf>
    <xf numFmtId="0" fontId="115" fillId="45" borderId="54" xfId="69" applyFont="1" applyFill="1" applyBorder="1" applyAlignment="1">
      <alignment horizontal="center" vertical="center" wrapText="1"/>
    </xf>
    <xf numFmtId="0" fontId="115" fillId="45" borderId="52" xfId="69" applyFont="1" applyFill="1" applyBorder="1" applyAlignment="1">
      <alignment horizontal="center" vertical="center" wrapText="1"/>
    </xf>
    <xf numFmtId="0" fontId="88" fillId="45" borderId="53" xfId="69" applyFont="1" applyFill="1" applyBorder="1" applyAlignment="1">
      <alignment horizontal="center" vertical="center" wrapText="1"/>
    </xf>
    <xf numFmtId="0" fontId="88" fillId="45" borderId="54" xfId="69" applyFont="1" applyFill="1" applyBorder="1" applyAlignment="1">
      <alignment horizontal="center" vertical="center" wrapText="1"/>
    </xf>
    <xf numFmtId="0" fontId="116" fillId="50" borderId="97" xfId="69" applyFont="1" applyFill="1" applyBorder="1" applyAlignment="1">
      <alignment horizontal="center" vertical="center" wrapText="1"/>
    </xf>
    <xf numFmtId="0" fontId="116" fillId="50" borderId="41" xfId="69" applyFont="1" applyFill="1" applyBorder="1" applyAlignment="1">
      <alignment horizontal="center" vertical="center"/>
    </xf>
    <xf numFmtId="0" fontId="116" fillId="50" borderId="53" xfId="69" applyFont="1" applyFill="1" applyBorder="1" applyAlignment="1">
      <alignment horizontal="center" vertical="center" wrapText="1"/>
    </xf>
    <xf numFmtId="0" fontId="116" fillId="50" borderId="52" xfId="69" applyFont="1" applyFill="1" applyBorder="1" applyAlignment="1">
      <alignment horizontal="center" vertical="center" wrapText="1"/>
    </xf>
    <xf numFmtId="0" fontId="116" fillId="50" borderId="53" xfId="69" applyFont="1" applyFill="1" applyBorder="1" applyAlignment="1">
      <alignment horizontal="center" wrapText="1"/>
    </xf>
    <xf numFmtId="0" fontId="116" fillId="50" borderId="52" xfId="69" applyFont="1" applyFill="1" applyBorder="1" applyAlignment="1">
      <alignment horizontal="center" wrapText="1"/>
    </xf>
    <xf numFmtId="0" fontId="99" fillId="0" borderId="59" xfId="68" applyFont="1" applyBorder="1" applyAlignment="1">
      <alignment horizontal="center" vertical="center"/>
    </xf>
    <xf numFmtId="0" fontId="99" fillId="0" borderId="60" xfId="68" applyFont="1" applyBorder="1" applyAlignment="1">
      <alignment horizontal="center" vertical="center"/>
    </xf>
    <xf numFmtId="0" fontId="99" fillId="0" borderId="61" xfId="68" applyFont="1" applyBorder="1" applyAlignment="1">
      <alignment horizontal="center" vertical="center"/>
    </xf>
    <xf numFmtId="0" fontId="83" fillId="0" borderId="15" xfId="53" applyFont="1" applyFill="1" applyBorder="1" applyAlignment="1">
      <alignment horizontal="right" vertical="center" wrapText="1"/>
    </xf>
    <xf numFmtId="0" fontId="107" fillId="0" borderId="46" xfId="53" applyFont="1" applyFill="1" applyBorder="1" applyAlignment="1">
      <alignment horizontal="right" vertical="center" wrapText="1"/>
    </xf>
    <xf numFmtId="0" fontId="107" fillId="0" borderId="0" xfId="53" applyFont="1" applyFill="1" applyBorder="1" applyAlignment="1">
      <alignment horizontal="right" vertical="center" wrapText="1"/>
    </xf>
    <xf numFmtId="0" fontId="107" fillId="0" borderId="35" xfId="53" applyFont="1" applyFill="1" applyBorder="1" applyAlignment="1">
      <alignment horizontal="right" vertical="center" wrapText="1"/>
    </xf>
    <xf numFmtId="0" fontId="83" fillId="37" borderId="17" xfId="53" applyFont="1" applyFill="1" applyBorder="1" applyAlignment="1">
      <alignment horizontal="center" vertical="center" wrapText="1"/>
    </xf>
    <xf numFmtId="0" fontId="83" fillId="37" borderId="17" xfId="53" applyFont="1" applyFill="1" applyBorder="1" applyAlignment="1" applyProtection="1">
      <alignment horizontal="left" vertical="center" wrapText="1"/>
      <protection locked="0"/>
    </xf>
    <xf numFmtId="0" fontId="83" fillId="34" borderId="17" xfId="53" applyFont="1" applyFill="1" applyBorder="1" applyAlignment="1" applyProtection="1">
      <alignment horizontal="center" vertical="center" wrapText="1"/>
      <protection locked="0"/>
    </xf>
    <xf numFmtId="0" fontId="83" fillId="34" borderId="17" xfId="53" applyFont="1" applyFill="1" applyBorder="1" applyAlignment="1" applyProtection="1">
      <alignment horizontal="left" vertical="center" wrapText="1"/>
      <protection locked="0"/>
    </xf>
    <xf numFmtId="0" fontId="83" fillId="34" borderId="44" xfId="53" applyFont="1" applyFill="1" applyBorder="1" applyAlignment="1" applyProtection="1">
      <alignment horizontal="left" vertical="center" wrapText="1"/>
      <protection locked="0"/>
    </xf>
    <xf numFmtId="0" fontId="83" fillId="34" borderId="43" xfId="53" applyFont="1" applyFill="1" applyBorder="1" applyAlignment="1" applyProtection="1">
      <alignment horizontal="left" vertical="center" wrapText="1"/>
      <protection locked="0"/>
    </xf>
    <xf numFmtId="0" fontId="83" fillId="43" borderId="17" xfId="53" applyFont="1" applyFill="1" applyBorder="1" applyAlignment="1" applyProtection="1">
      <alignment horizontal="left" vertical="center" wrapText="1"/>
      <protection locked="0"/>
    </xf>
    <xf numFmtId="0" fontId="105" fillId="43" borderId="44" xfId="53" applyFont="1" applyFill="1" applyBorder="1" applyAlignment="1" applyProtection="1">
      <alignment vertical="center" wrapText="1"/>
      <protection locked="0"/>
    </xf>
    <xf numFmtId="0" fontId="105" fillId="43" borderId="43" xfId="53" applyFont="1" applyFill="1" applyBorder="1" applyAlignment="1" applyProtection="1">
      <alignment vertical="center" wrapText="1"/>
      <protection locked="0"/>
    </xf>
    <xf numFmtId="0" fontId="105" fillId="43" borderId="45" xfId="53" applyFont="1" applyFill="1" applyBorder="1" applyAlignment="1" applyProtection="1">
      <alignment vertical="center" wrapText="1"/>
      <protection locked="0"/>
    </xf>
    <xf numFmtId="0" fontId="83" fillId="42" borderId="44" xfId="53" applyFont="1" applyFill="1" applyBorder="1" applyAlignment="1" applyProtection="1">
      <alignment horizontal="center" vertical="center" wrapText="1"/>
      <protection locked="0"/>
    </xf>
    <xf numFmtId="0" fontId="83" fillId="42" borderId="45" xfId="53" applyFont="1" applyFill="1" applyBorder="1" applyAlignment="1" applyProtection="1">
      <alignment horizontal="center" vertical="center" wrapText="1"/>
      <protection locked="0"/>
    </xf>
    <xf numFmtId="0" fontId="83" fillId="42" borderId="43" xfId="53" applyFont="1" applyFill="1" applyBorder="1" applyAlignment="1" applyProtection="1">
      <alignment horizontal="center" vertical="center" wrapText="1"/>
      <protection locked="0"/>
    </xf>
    <xf numFmtId="0" fontId="83" fillId="42" borderId="44" xfId="53" applyFont="1" applyFill="1" applyBorder="1" applyAlignment="1" applyProtection="1">
      <alignment horizontal="left" vertical="center" wrapText="1"/>
      <protection locked="0"/>
    </xf>
    <xf numFmtId="0" fontId="83" fillId="42" borderId="43" xfId="53" applyFont="1" applyFill="1" applyBorder="1" applyAlignment="1" applyProtection="1">
      <alignment horizontal="left" vertical="center" wrapText="1"/>
      <protection locked="0"/>
    </xf>
    <xf numFmtId="0" fontId="83" fillId="43" borderId="17" xfId="53" applyFont="1" applyFill="1" applyBorder="1" applyAlignment="1" applyProtection="1">
      <alignment horizontal="center" vertical="center" wrapText="1"/>
      <protection locked="0"/>
    </xf>
    <xf numFmtId="0" fontId="83" fillId="43" borderId="44" xfId="53" applyFont="1" applyFill="1" applyBorder="1" applyAlignment="1" applyProtection="1">
      <alignment vertical="center" wrapText="1"/>
      <protection locked="0"/>
    </xf>
    <xf numFmtId="0" fontId="83" fillId="43" borderId="45" xfId="53" applyFont="1" applyFill="1" applyBorder="1" applyAlignment="1" applyProtection="1">
      <alignment vertical="center" wrapText="1"/>
      <protection locked="0"/>
    </xf>
    <xf numFmtId="0" fontId="83" fillId="43" borderId="43" xfId="53" applyFont="1" applyFill="1" applyBorder="1" applyAlignment="1" applyProtection="1">
      <alignment vertical="center" wrapText="1"/>
      <protection locked="0"/>
    </xf>
    <xf numFmtId="0" fontId="105" fillId="43" borderId="17" xfId="53" applyFont="1" applyFill="1" applyBorder="1" applyAlignment="1" applyProtection="1">
      <alignment vertical="center" wrapText="1"/>
      <protection locked="0"/>
    </xf>
    <xf numFmtId="0" fontId="83" fillId="44" borderId="44" xfId="53" applyFont="1" applyFill="1" applyBorder="1" applyAlignment="1" applyProtection="1">
      <alignment horizontal="center" vertical="center" wrapText="1"/>
      <protection locked="0"/>
    </xf>
    <xf numFmtId="0" fontId="83" fillId="44" borderId="45" xfId="53" applyFont="1" applyFill="1" applyBorder="1" applyAlignment="1" applyProtection="1">
      <alignment horizontal="center" vertical="center" wrapText="1"/>
      <protection locked="0"/>
    </xf>
    <xf numFmtId="0" fontId="83" fillId="44" borderId="43" xfId="53" applyFont="1" applyFill="1" applyBorder="1" applyAlignment="1" applyProtection="1">
      <alignment horizontal="center" vertical="center" wrapText="1"/>
      <protection locked="0"/>
    </xf>
    <xf numFmtId="0" fontId="83" fillId="44" borderId="44" xfId="53" applyFont="1" applyFill="1" applyBorder="1" applyAlignment="1" applyProtection="1">
      <alignment horizontal="left" vertical="center" wrapText="1"/>
      <protection locked="0"/>
    </xf>
    <xf numFmtId="0" fontId="83" fillId="44" borderId="45" xfId="53" applyFont="1" applyFill="1" applyBorder="1" applyAlignment="1" applyProtection="1">
      <alignment horizontal="left" vertical="center" wrapText="1"/>
      <protection locked="0"/>
    </xf>
    <xf numFmtId="0" fontId="83" fillId="44" borderId="43" xfId="53" applyFont="1" applyFill="1" applyBorder="1" applyAlignment="1" applyProtection="1">
      <alignment horizontal="left" vertical="center" wrapText="1"/>
      <protection locked="0"/>
    </xf>
    <xf numFmtId="0" fontId="105" fillId="44" borderId="44" xfId="53" applyFont="1" applyFill="1" applyBorder="1" applyAlignment="1" applyProtection="1">
      <alignment vertical="center" wrapText="1"/>
      <protection locked="0"/>
    </xf>
    <xf numFmtId="0" fontId="105" fillId="44" borderId="45" xfId="53" applyFont="1" applyFill="1" applyBorder="1" applyAlignment="1" applyProtection="1">
      <alignment vertical="center" wrapText="1"/>
      <protection locked="0"/>
    </xf>
    <xf numFmtId="0" fontId="105" fillId="44" borderId="43" xfId="53" applyFont="1" applyFill="1" applyBorder="1" applyAlignment="1" applyProtection="1">
      <alignment vertical="center" wrapText="1"/>
      <protection locked="0"/>
    </xf>
    <xf numFmtId="0" fontId="83" fillId="44" borderId="17" xfId="53" applyFont="1" applyFill="1" applyBorder="1" applyAlignment="1" applyProtection="1">
      <alignment horizontal="center" vertical="center" wrapText="1"/>
      <protection locked="0"/>
    </xf>
    <xf numFmtId="0" fontId="83" fillId="44" borderId="17" xfId="53" applyFont="1" applyFill="1" applyBorder="1" applyAlignment="1" applyProtection="1">
      <alignment horizontal="left" vertical="center" wrapText="1"/>
      <protection locked="0"/>
    </xf>
    <xf numFmtId="0" fontId="105" fillId="44" borderId="17" xfId="53" applyFont="1" applyFill="1" applyBorder="1" applyAlignment="1" applyProtection="1">
      <alignment vertical="center" wrapText="1"/>
      <protection locked="0"/>
    </xf>
    <xf numFmtId="0" fontId="83" fillId="34" borderId="45" xfId="53" applyFont="1" applyFill="1" applyBorder="1" applyAlignment="1" applyProtection="1">
      <alignment horizontal="left" vertical="center" wrapText="1"/>
      <protection locked="0"/>
    </xf>
    <xf numFmtId="0" fontId="83" fillId="34" borderId="64" xfId="53" applyFont="1" applyFill="1" applyBorder="1" applyAlignment="1" applyProtection="1">
      <alignment horizontal="left" vertical="center" wrapText="1"/>
      <protection locked="0"/>
    </xf>
    <xf numFmtId="0" fontId="83" fillId="34" borderId="55" xfId="53" applyFont="1" applyFill="1" applyBorder="1" applyAlignment="1" applyProtection="1">
      <alignment horizontal="left" vertical="center" wrapText="1"/>
      <protection locked="0"/>
    </xf>
    <xf numFmtId="0" fontId="83" fillId="34" borderId="63" xfId="53" applyFont="1" applyFill="1" applyBorder="1" applyAlignment="1" applyProtection="1">
      <alignment horizontal="left" vertical="center" wrapText="1"/>
      <protection locked="0"/>
    </xf>
    <xf numFmtId="0" fontId="105" fillId="34" borderId="44" xfId="53" applyFont="1" applyFill="1" applyBorder="1" applyAlignment="1" applyProtection="1">
      <alignment vertical="center" wrapText="1"/>
      <protection locked="0"/>
    </xf>
    <xf numFmtId="0" fontId="105" fillId="34" borderId="45" xfId="53" applyFont="1" applyFill="1" applyBorder="1" applyAlignment="1" applyProtection="1">
      <alignment vertical="center" wrapText="1"/>
      <protection locked="0"/>
    </xf>
    <xf numFmtId="0" fontId="105" fillId="34" borderId="43" xfId="53" applyFont="1" applyFill="1" applyBorder="1" applyAlignment="1" applyProtection="1">
      <alignment vertical="center" wrapText="1"/>
      <protection locked="0"/>
    </xf>
    <xf numFmtId="0" fontId="83" fillId="35" borderId="44" xfId="53" applyFont="1" applyFill="1" applyBorder="1" applyAlignment="1" applyProtection="1">
      <alignment horizontal="center" vertical="center" wrapText="1"/>
      <protection locked="0"/>
    </xf>
    <xf numFmtId="0" fontId="83" fillId="35" borderId="45" xfId="53" applyFont="1" applyFill="1" applyBorder="1" applyAlignment="1" applyProtection="1">
      <alignment horizontal="center" vertical="center" wrapText="1"/>
      <protection locked="0"/>
    </xf>
    <xf numFmtId="0" fontId="83" fillId="35" borderId="43" xfId="53" applyFont="1" applyFill="1" applyBorder="1" applyAlignment="1" applyProtection="1">
      <alignment horizontal="center" vertical="center" wrapText="1"/>
      <protection locked="0"/>
    </xf>
    <xf numFmtId="0" fontId="83" fillId="35" borderId="44" xfId="53" applyFont="1" applyFill="1" applyBorder="1" applyAlignment="1" applyProtection="1">
      <alignment horizontal="left" vertical="center" wrapText="1"/>
      <protection locked="0"/>
    </xf>
    <xf numFmtId="0" fontId="83" fillId="35" borderId="45" xfId="53" applyFont="1" applyFill="1" applyBorder="1" applyAlignment="1" applyProtection="1">
      <alignment horizontal="left" vertical="center" wrapText="1"/>
      <protection locked="0"/>
    </xf>
    <xf numFmtId="0" fontId="83" fillId="35" borderId="43" xfId="53" applyFont="1" applyFill="1" applyBorder="1" applyAlignment="1" applyProtection="1">
      <alignment horizontal="left" vertical="center" wrapText="1"/>
      <protection locked="0"/>
    </xf>
    <xf numFmtId="0" fontId="105" fillId="35" borderId="44" xfId="53" applyFont="1" applyFill="1" applyBorder="1" applyAlignment="1" applyProtection="1">
      <alignment vertical="center" wrapText="1"/>
      <protection locked="0"/>
    </xf>
    <xf numFmtId="0" fontId="105" fillId="35" borderId="45" xfId="53" applyFont="1" applyFill="1" applyBorder="1" applyAlignment="1" applyProtection="1">
      <alignment vertical="center" wrapText="1"/>
      <protection locked="0"/>
    </xf>
    <xf numFmtId="0" fontId="105" fillId="35" borderId="43" xfId="53" applyFont="1" applyFill="1" applyBorder="1" applyAlignment="1" applyProtection="1">
      <alignment vertical="center" wrapText="1"/>
      <protection locked="0"/>
    </xf>
    <xf numFmtId="0" fontId="83" fillId="42" borderId="17" xfId="53" applyFont="1" applyFill="1" applyBorder="1" applyAlignment="1" applyProtection="1">
      <alignment horizontal="center" vertical="center" wrapText="1"/>
      <protection locked="0"/>
    </xf>
    <xf numFmtId="0" fontId="83" fillId="45" borderId="17" xfId="53" applyFont="1" applyFill="1" applyBorder="1" applyAlignment="1" applyProtection="1">
      <alignment horizontal="center" vertical="center" wrapText="1"/>
      <protection locked="0"/>
    </xf>
    <xf numFmtId="0" fontId="83" fillId="45" borderId="44" xfId="53" applyFont="1" applyFill="1" applyBorder="1" applyAlignment="1" applyProtection="1">
      <alignment horizontal="center" vertical="center" wrapText="1"/>
      <protection locked="0"/>
    </xf>
    <xf numFmtId="0" fontId="83" fillId="45" borderId="45" xfId="53" applyFont="1" applyFill="1" applyBorder="1" applyAlignment="1" applyProtection="1">
      <alignment horizontal="center" vertical="center" wrapText="1"/>
      <protection locked="0"/>
    </xf>
    <xf numFmtId="0" fontId="83" fillId="45" borderId="43" xfId="53" applyFont="1" applyFill="1" applyBorder="1" applyAlignment="1" applyProtection="1">
      <alignment horizontal="center" vertical="center" wrapText="1"/>
      <protection locked="0"/>
    </xf>
    <xf numFmtId="0" fontId="105" fillId="45" borderId="44" xfId="53" applyFont="1" applyFill="1" applyBorder="1" applyAlignment="1">
      <alignment vertical="center" wrapText="1"/>
    </xf>
    <xf numFmtId="0" fontId="105" fillId="45" borderId="43" xfId="53" applyFont="1" applyFill="1" applyBorder="1" applyAlignment="1">
      <alignment vertical="center" wrapText="1"/>
    </xf>
    <xf numFmtId="0" fontId="105" fillId="0" borderId="73" xfId="53" applyFont="1" applyFill="1" applyBorder="1" applyAlignment="1">
      <alignment horizontal="center" vertical="center" wrapText="1"/>
    </xf>
    <xf numFmtId="0" fontId="105" fillId="0" borderId="0" xfId="53" applyFont="1" applyFill="1" applyBorder="1" applyAlignment="1">
      <alignment horizontal="center" vertical="center" wrapText="1"/>
    </xf>
    <xf numFmtId="0" fontId="105" fillId="0" borderId="74" xfId="53" applyFont="1" applyFill="1" applyBorder="1" applyAlignment="1">
      <alignment horizontal="center" vertical="center" wrapText="1"/>
    </xf>
    <xf numFmtId="0" fontId="105" fillId="0" borderId="88" xfId="53" applyFont="1" applyFill="1" applyBorder="1" applyAlignment="1">
      <alignment horizontal="center" vertical="center" wrapText="1"/>
    </xf>
    <xf numFmtId="0" fontId="105" fillId="0" borderId="35" xfId="53" applyFont="1" applyFill="1" applyBorder="1" applyAlignment="1">
      <alignment horizontal="center" vertical="center" wrapText="1"/>
    </xf>
    <xf numFmtId="0" fontId="105" fillId="0" borderId="89" xfId="53" applyFont="1" applyFill="1" applyBorder="1" applyAlignment="1">
      <alignment horizontal="center" vertical="center" wrapText="1"/>
    </xf>
    <xf numFmtId="0" fontId="83" fillId="43" borderId="69" xfId="53" applyFont="1" applyFill="1" applyBorder="1" applyAlignment="1" applyProtection="1">
      <alignment horizontal="center" vertical="center" wrapText="1"/>
      <protection locked="0"/>
    </xf>
    <xf numFmtId="0" fontId="105" fillId="0" borderId="71" xfId="53" applyFont="1" applyFill="1" applyBorder="1" applyAlignment="1">
      <alignment horizontal="left" vertical="center" wrapText="1"/>
    </xf>
    <xf numFmtId="0" fontId="105" fillId="0" borderId="65" xfId="53" applyFont="1" applyFill="1" applyBorder="1" applyAlignment="1">
      <alignment horizontal="left" vertical="center" wrapText="1"/>
    </xf>
    <xf numFmtId="0" fontId="105" fillId="0" borderId="72" xfId="53" applyFont="1" applyFill="1" applyBorder="1" applyAlignment="1">
      <alignment horizontal="left" vertical="center" wrapText="1"/>
    </xf>
    <xf numFmtId="0" fontId="105" fillId="0" borderId="73" xfId="53" applyFont="1" applyFill="1" applyBorder="1" applyAlignment="1">
      <alignment horizontal="left" vertical="center" wrapText="1"/>
    </xf>
    <xf numFmtId="0" fontId="105" fillId="0" borderId="0" xfId="53" applyFont="1" applyFill="1" applyBorder="1" applyAlignment="1">
      <alignment horizontal="left" vertical="center" wrapText="1"/>
    </xf>
    <xf numFmtId="0" fontId="105" fillId="0" borderId="74" xfId="53" applyFont="1" applyFill="1" applyBorder="1" applyAlignment="1">
      <alignment horizontal="left" vertical="center" wrapText="1"/>
    </xf>
    <xf numFmtId="0" fontId="105" fillId="0" borderId="75" xfId="53" applyFont="1" applyFill="1" applyBorder="1" applyAlignment="1">
      <alignment horizontal="left" vertical="center" wrapText="1"/>
    </xf>
    <xf numFmtId="0" fontId="105" fillId="0" borderId="66" xfId="53" applyFont="1" applyFill="1" applyBorder="1" applyAlignment="1">
      <alignment horizontal="left" vertical="center" wrapText="1"/>
    </xf>
    <xf numFmtId="0" fontId="105" fillId="0" borderId="76" xfId="53" applyFont="1" applyFill="1" applyBorder="1" applyAlignment="1">
      <alignment horizontal="left" vertical="center" wrapText="1"/>
    </xf>
    <xf numFmtId="0" fontId="83" fillId="0" borderId="86" xfId="53" applyFont="1" applyFill="1" applyBorder="1" applyAlignment="1">
      <alignment horizontal="center" wrapText="1"/>
    </xf>
    <xf numFmtId="0" fontId="83" fillId="0" borderId="46" xfId="53" applyFont="1" applyFill="1" applyBorder="1" applyAlignment="1">
      <alignment horizontal="center" wrapText="1"/>
    </xf>
    <xf numFmtId="0" fontId="83" fillId="0" borderId="87" xfId="53" applyFont="1" applyFill="1" applyBorder="1" applyAlignment="1">
      <alignment horizontal="center" wrapText="1"/>
    </xf>
    <xf numFmtId="0" fontId="106" fillId="0" borderId="86" xfId="66" applyFont="1" applyFill="1" applyBorder="1" applyAlignment="1">
      <alignment horizontal="left" vertical="center" wrapText="1"/>
    </xf>
    <xf numFmtId="0" fontId="106" fillId="0" borderId="46" xfId="66" applyFont="1" applyFill="1" applyBorder="1" applyAlignment="1">
      <alignment horizontal="left" vertical="center" wrapText="1"/>
    </xf>
    <xf numFmtId="0" fontId="106" fillId="0" borderId="87" xfId="66" applyFont="1" applyFill="1" applyBorder="1" applyAlignment="1">
      <alignment horizontal="left" vertical="center" wrapText="1"/>
    </xf>
    <xf numFmtId="0" fontId="83" fillId="0" borderId="83" xfId="53" applyFont="1" applyFill="1" applyBorder="1" applyAlignment="1">
      <alignment horizontal="center" wrapText="1"/>
    </xf>
    <xf numFmtId="0" fontId="83" fillId="0" borderId="15" xfId="53" applyFont="1" applyFill="1" applyBorder="1" applyAlignment="1">
      <alignment horizontal="center" wrapText="1"/>
    </xf>
    <xf numFmtId="0" fontId="83" fillId="0" borderId="84" xfId="53" applyFont="1" applyFill="1" applyBorder="1" applyAlignment="1">
      <alignment horizontal="center" wrapText="1"/>
    </xf>
    <xf numFmtId="0" fontId="83" fillId="0" borderId="69" xfId="53" applyFont="1" applyFill="1" applyBorder="1" applyAlignment="1">
      <alignment horizontal="center" wrapText="1"/>
    </xf>
    <xf numFmtId="0" fontId="83" fillId="0" borderId="17" xfId="53" applyFont="1" applyFill="1" applyBorder="1" applyAlignment="1">
      <alignment horizontal="center" wrapText="1"/>
    </xf>
    <xf numFmtId="0" fontId="83" fillId="0" borderId="14" xfId="53" applyFont="1" applyFill="1" applyBorder="1" applyAlignment="1">
      <alignment horizontal="center" wrapText="1"/>
    </xf>
    <xf numFmtId="0" fontId="83" fillId="0" borderId="70" xfId="53" applyFont="1" applyFill="1" applyBorder="1" applyAlignment="1">
      <alignment horizontal="center" wrapText="1"/>
    </xf>
    <xf numFmtId="0" fontId="107" fillId="0" borderId="64" xfId="53" applyFont="1" applyFill="1" applyBorder="1" applyAlignment="1">
      <alignment horizontal="right" vertical="center" wrapText="1"/>
    </xf>
    <xf numFmtId="0" fontId="107" fillId="0" borderId="55" xfId="53" applyFont="1" applyFill="1" applyBorder="1" applyAlignment="1">
      <alignment horizontal="right" vertical="center" wrapText="1"/>
    </xf>
    <xf numFmtId="0" fontId="107" fillId="0" borderId="63" xfId="53" applyFont="1" applyFill="1" applyBorder="1" applyAlignment="1">
      <alignment horizontal="right" vertical="center" wrapText="1"/>
    </xf>
    <xf numFmtId="0" fontId="105" fillId="0" borderId="71" xfId="53" applyFont="1" applyBorder="1" applyAlignment="1">
      <alignment horizontal="left" vertical="top" wrapText="1"/>
    </xf>
    <xf numFmtId="0" fontId="105" fillId="0" borderId="65" xfId="53" applyFont="1" applyBorder="1" applyAlignment="1">
      <alignment horizontal="left" vertical="top" wrapText="1"/>
    </xf>
    <xf numFmtId="0" fontId="105" fillId="0" borderId="72" xfId="53" applyFont="1" applyBorder="1" applyAlignment="1">
      <alignment horizontal="left" vertical="top" wrapText="1"/>
    </xf>
    <xf numFmtId="0" fontId="83" fillId="43" borderId="44" xfId="53" applyFont="1" applyFill="1" applyBorder="1" applyAlignment="1" applyProtection="1">
      <alignment horizontal="center" vertical="center" wrapText="1"/>
      <protection locked="0"/>
    </xf>
    <xf numFmtId="0" fontId="83" fillId="43" borderId="45" xfId="53" applyFont="1" applyFill="1" applyBorder="1" applyAlignment="1" applyProtection="1">
      <alignment horizontal="center" vertical="center" wrapText="1"/>
      <protection locked="0"/>
    </xf>
    <xf numFmtId="0" fontId="83" fillId="43" borderId="43" xfId="53" applyFont="1" applyFill="1" applyBorder="1" applyAlignment="1" applyProtection="1">
      <alignment horizontal="center" vertical="center" wrapText="1"/>
      <protection locked="0"/>
    </xf>
    <xf numFmtId="0" fontId="106" fillId="0" borderId="73" xfId="66" applyFont="1" applyFill="1" applyBorder="1" applyAlignment="1">
      <alignment horizontal="left" vertical="center"/>
    </xf>
    <xf numFmtId="0" fontId="106" fillId="0" borderId="0" xfId="66" applyFont="1" applyFill="1" applyBorder="1" applyAlignment="1">
      <alignment horizontal="left" vertical="center"/>
    </xf>
    <xf numFmtId="0" fontId="106" fillId="0" borderId="74" xfId="66" applyFont="1" applyFill="1" applyBorder="1" applyAlignment="1">
      <alignment horizontal="left" vertical="center"/>
    </xf>
    <xf numFmtId="0" fontId="105" fillId="0" borderId="75" xfId="53" applyFont="1" applyBorder="1" applyAlignment="1">
      <alignment horizontal="left" wrapText="1"/>
    </xf>
    <xf numFmtId="0" fontId="105" fillId="0" borderId="66" xfId="53" applyFont="1" applyBorder="1" applyAlignment="1">
      <alignment horizontal="left" wrapText="1"/>
    </xf>
    <xf numFmtId="0" fontId="105" fillId="0" borderId="76" xfId="53" applyFont="1" applyBorder="1" applyAlignment="1">
      <alignment horizontal="left" wrapText="1"/>
    </xf>
    <xf numFmtId="0" fontId="83" fillId="0" borderId="14" xfId="53" applyFont="1" applyFill="1" applyBorder="1" applyAlignment="1">
      <alignment horizontal="right" vertical="center" wrapText="1"/>
    </xf>
    <xf numFmtId="0" fontId="106" fillId="0" borderId="73" xfId="66" applyFont="1" applyFill="1" applyBorder="1" applyAlignment="1">
      <alignment horizontal="left" vertical="center" wrapText="1"/>
    </xf>
    <xf numFmtId="0" fontId="106" fillId="0" borderId="0" xfId="66" applyFont="1" applyFill="1" applyBorder="1" applyAlignment="1">
      <alignment horizontal="left" vertical="center" wrapText="1"/>
    </xf>
    <xf numFmtId="0" fontId="106" fillId="0" borderId="74" xfId="66" applyFont="1" applyFill="1" applyBorder="1" applyAlignment="1">
      <alignment horizontal="left" vertical="center" wrapText="1"/>
    </xf>
    <xf numFmtId="0" fontId="52" fillId="0" borderId="44" xfId="53" applyFont="1" applyBorder="1" applyAlignment="1">
      <alignment vertical="center" wrapText="1"/>
    </xf>
    <xf numFmtId="0" fontId="52" fillId="0" borderId="43" xfId="53" applyFont="1" applyBorder="1" applyAlignment="1">
      <alignment vertical="center" wrapText="1"/>
    </xf>
    <xf numFmtId="0" fontId="52" fillId="0" borderId="45" xfId="53" applyFont="1" applyBorder="1" applyAlignment="1">
      <alignment vertical="center" wrapText="1"/>
    </xf>
    <xf numFmtId="0" fontId="52" fillId="0" borderId="0" xfId="53" applyFont="1" applyAlignment="1">
      <alignment horizontal="center" wrapText="1"/>
    </xf>
    <xf numFmtId="0" fontId="37" fillId="0" borderId="17" xfId="70" applyFont="1" applyBorder="1" applyAlignment="1">
      <alignment horizontal="center"/>
    </xf>
    <xf numFmtId="0" fontId="37" fillId="0" borderId="70" xfId="70" applyFont="1" applyBorder="1" applyAlignment="1">
      <alignment horizontal="center"/>
    </xf>
    <xf numFmtId="0" fontId="37" fillId="0" borderId="16" xfId="70" applyFont="1" applyBorder="1" applyAlignment="1">
      <alignment horizontal="center"/>
    </xf>
    <xf numFmtId="0" fontId="54" fillId="0" borderId="44" xfId="70" applyFont="1" applyBorder="1" applyAlignment="1">
      <alignment horizontal="left" vertical="center" wrapText="1"/>
    </xf>
    <xf numFmtId="0" fontId="54" fillId="0" borderId="45" xfId="70" applyFont="1" applyBorder="1" applyAlignment="1">
      <alignment horizontal="left" vertical="center" wrapText="1"/>
    </xf>
    <xf numFmtId="0" fontId="54" fillId="0" borderId="43" xfId="70" applyFont="1" applyBorder="1" applyAlignment="1">
      <alignment horizontal="left" vertical="center" wrapText="1"/>
    </xf>
    <xf numFmtId="0" fontId="80" fillId="48" borderId="52" xfId="56" applyFont="1" applyFill="1" applyBorder="1" applyAlignment="1">
      <alignment horizontal="center" vertical="center"/>
    </xf>
    <xf numFmtId="0" fontId="80" fillId="48" borderId="41" xfId="56" applyFont="1" applyFill="1" applyBorder="1" applyAlignment="1">
      <alignment horizontal="center" vertical="center"/>
    </xf>
    <xf numFmtId="0" fontId="88" fillId="45" borderId="41" xfId="56" applyFont="1" applyFill="1" applyBorder="1" applyAlignment="1">
      <alignment horizontal="center" wrapText="1"/>
    </xf>
    <xf numFmtId="0" fontId="37" fillId="43" borderId="41" xfId="56" applyFont="1" applyFill="1" applyBorder="1" applyAlignment="1">
      <alignment horizontal="center" wrapText="1"/>
    </xf>
    <xf numFmtId="0" fontId="80" fillId="44" borderId="54" xfId="56" applyFont="1" applyFill="1" applyBorder="1" applyAlignment="1">
      <alignment horizontal="center" vertical="center" wrapText="1"/>
    </xf>
    <xf numFmtId="0" fontId="80" fillId="44" borderId="52" xfId="56" applyFont="1" applyFill="1" applyBorder="1" applyAlignment="1">
      <alignment horizontal="center" vertical="center" wrapText="1"/>
    </xf>
    <xf numFmtId="0" fontId="80" fillId="44" borderId="53" xfId="56" applyFont="1" applyFill="1" applyBorder="1" applyAlignment="1">
      <alignment horizontal="center" vertical="center" wrapText="1"/>
    </xf>
    <xf numFmtId="0" fontId="80" fillId="37" borderId="53" xfId="56" applyFont="1" applyFill="1" applyBorder="1" applyAlignment="1">
      <alignment horizontal="center" vertical="center" wrapText="1"/>
    </xf>
    <xf numFmtId="0" fontId="80" fillId="37" borderId="54" xfId="56" applyFont="1" applyFill="1" applyBorder="1" applyAlignment="1">
      <alignment horizontal="center" vertical="center" wrapText="1"/>
    </xf>
    <xf numFmtId="0" fontId="80" fillId="37" borderId="52" xfId="56" applyFont="1" applyFill="1" applyBorder="1" applyAlignment="1">
      <alignment horizontal="center" vertical="center" wrapText="1"/>
    </xf>
    <xf numFmtId="0" fontId="80" fillId="37" borderId="53" xfId="56" applyFont="1" applyFill="1" applyBorder="1" applyAlignment="1">
      <alignment horizontal="center" wrapText="1"/>
    </xf>
    <xf numFmtId="0" fontId="80" fillId="37" borderId="54" xfId="56" applyFont="1" applyFill="1" applyBorder="1" applyAlignment="1">
      <alignment horizontal="center" wrapText="1"/>
    </xf>
    <xf numFmtId="0" fontId="80" fillId="37" borderId="52" xfId="56" applyFont="1" applyFill="1" applyBorder="1" applyAlignment="1">
      <alignment horizontal="center" wrapText="1"/>
    </xf>
    <xf numFmtId="0" fontId="80" fillId="34" borderId="41" xfId="56" applyFont="1" applyFill="1" applyBorder="1" applyAlignment="1">
      <alignment horizontal="center" vertical="center"/>
    </xf>
    <xf numFmtId="0" fontId="80" fillId="35" borderId="41" xfId="56" applyFont="1" applyFill="1" applyBorder="1" applyAlignment="1">
      <alignment horizontal="center" vertical="center" wrapText="1"/>
    </xf>
    <xf numFmtId="0" fontId="80" fillId="34" borderId="41" xfId="56" applyFont="1" applyFill="1" applyBorder="1" applyAlignment="1">
      <alignment horizontal="center" vertical="center" wrapText="1"/>
    </xf>
    <xf numFmtId="0" fontId="80" fillId="34" borderId="41" xfId="56" applyFont="1" applyFill="1" applyBorder="1" applyAlignment="1">
      <alignment horizontal="center" wrapText="1"/>
    </xf>
    <xf numFmtId="0" fontId="80" fillId="34" borderId="53" xfId="56" applyFont="1" applyFill="1" applyBorder="1" applyAlignment="1">
      <alignment horizontal="center" vertical="center" wrapText="1"/>
    </xf>
    <xf numFmtId="0" fontId="80" fillId="34" borderId="52" xfId="56" applyFont="1" applyFill="1" applyBorder="1" applyAlignment="1">
      <alignment horizontal="center" vertical="center" wrapText="1"/>
    </xf>
    <xf numFmtId="0" fontId="37" fillId="0" borderId="17" xfId="56" applyFont="1" applyBorder="1" applyAlignment="1">
      <alignment horizontal="center"/>
    </xf>
    <xf numFmtId="0" fontId="80" fillId="36" borderId="41" xfId="56" applyFont="1" applyFill="1" applyBorder="1" applyAlignment="1">
      <alignment horizontal="center" vertical="center"/>
    </xf>
    <xf numFmtId="0" fontId="37" fillId="0" borderId="53" xfId="56" applyFont="1" applyBorder="1" applyAlignment="1">
      <alignment horizontal="center"/>
    </xf>
    <xf numFmtId="0" fontId="37" fillId="0" borderId="54" xfId="56" applyFont="1" applyBorder="1" applyAlignment="1">
      <alignment horizontal="center"/>
    </xf>
    <xf numFmtId="0" fontId="37" fillId="0" borderId="52" xfId="56" applyFont="1" applyBorder="1" applyAlignment="1">
      <alignment horizontal="center"/>
    </xf>
    <xf numFmtId="0" fontId="83" fillId="33" borderId="17" xfId="0" applyFont="1" applyFill="1" applyBorder="1" applyAlignment="1">
      <alignment horizontal="center" vertical="center" wrapText="1"/>
    </xf>
    <xf numFmtId="0" fontId="85" fillId="46" borderId="14" xfId="53" applyFont="1" applyFill="1" applyBorder="1" applyAlignment="1" applyProtection="1">
      <alignment horizontal="center" vertical="center" wrapText="1"/>
      <protection locked="0"/>
    </xf>
    <xf numFmtId="0" fontId="85" fillId="46" borderId="15" xfId="53" applyFont="1" applyFill="1" applyBorder="1" applyAlignment="1" applyProtection="1">
      <alignment horizontal="center" vertical="center" wrapText="1"/>
      <protection locked="0"/>
    </xf>
    <xf numFmtId="0" fontId="85" fillId="46" borderId="16" xfId="53" applyFont="1" applyFill="1" applyBorder="1" applyAlignment="1" applyProtection="1">
      <alignment horizontal="center" vertical="center" wrapText="1"/>
      <protection locked="0"/>
    </xf>
    <xf numFmtId="0" fontId="83" fillId="33" borderId="17" xfId="53" applyFont="1" applyFill="1" applyBorder="1" applyAlignment="1">
      <alignment horizontal="center" vertical="center" wrapText="1"/>
    </xf>
    <xf numFmtId="0" fontId="83" fillId="35" borderId="17" xfId="53" applyFont="1" applyFill="1" applyBorder="1" applyAlignment="1" applyProtection="1">
      <alignment horizontal="center" vertical="center" wrapText="1"/>
      <protection locked="0"/>
    </xf>
    <xf numFmtId="0" fontId="52" fillId="0" borderId="0" xfId="53" applyFont="1" applyAlignment="1">
      <alignment horizontal="left" vertical="top" wrapText="1"/>
    </xf>
    <xf numFmtId="0" fontId="83" fillId="35" borderId="17" xfId="53" applyFont="1" applyFill="1" applyBorder="1" applyAlignment="1">
      <alignment horizontal="center" vertical="center" wrapText="1"/>
    </xf>
    <xf numFmtId="0" fontId="52" fillId="0" borderId="0" xfId="53" applyFont="1" applyAlignment="1">
      <alignment horizontal="left" wrapText="1"/>
    </xf>
    <xf numFmtId="0" fontId="83" fillId="39" borderId="42" xfId="53" applyFont="1" applyFill="1" applyBorder="1" applyAlignment="1">
      <alignment horizontal="center" vertical="center" wrapText="1"/>
    </xf>
    <xf numFmtId="0" fontId="85" fillId="46" borderId="17" xfId="53" applyFont="1" applyFill="1" applyBorder="1" applyAlignment="1" applyProtection="1">
      <alignment horizontal="center" vertical="center" wrapText="1"/>
      <protection locked="0"/>
    </xf>
    <xf numFmtId="0" fontId="81" fillId="0" borderId="0" xfId="53" applyFont="1" applyBorder="1" applyAlignment="1">
      <alignment horizontal="center" vertical="center"/>
    </xf>
    <xf numFmtId="0" fontId="81" fillId="0" borderId="50" xfId="53" applyFont="1" applyBorder="1" applyAlignment="1">
      <alignment horizontal="center" vertical="center"/>
    </xf>
    <xf numFmtId="0" fontId="52" fillId="41" borderId="38" xfId="53" applyFont="1" applyFill="1" applyBorder="1" applyAlignment="1" applyProtection="1">
      <alignment horizontal="left"/>
      <protection locked="0"/>
    </xf>
    <xf numFmtId="0" fontId="52" fillId="41" borderId="40" xfId="53" applyFont="1" applyFill="1" applyBorder="1" applyAlignment="1" applyProtection="1">
      <alignment horizontal="left"/>
      <protection locked="0"/>
    </xf>
    <xf numFmtId="169" fontId="52" fillId="41" borderId="15" xfId="53" applyNumberFormat="1" applyFont="1" applyFill="1" applyBorder="1" applyAlignment="1" applyProtection="1">
      <alignment horizontal="left"/>
      <protection locked="0"/>
    </xf>
    <xf numFmtId="169" fontId="52" fillId="41" borderId="16" xfId="53" applyNumberFormat="1" applyFont="1" applyFill="1" applyBorder="1" applyAlignment="1" applyProtection="1">
      <alignment horizontal="left"/>
      <protection locked="0"/>
    </xf>
    <xf numFmtId="0" fontId="52" fillId="41" borderId="15" xfId="53" applyFont="1" applyFill="1" applyBorder="1" applyAlignment="1" applyProtection="1">
      <alignment horizontal="left"/>
      <protection locked="0"/>
    </xf>
    <xf numFmtId="0" fontId="52" fillId="41" borderId="16" xfId="53" applyFont="1" applyFill="1" applyBorder="1" applyAlignment="1" applyProtection="1">
      <alignment horizontal="left"/>
      <protection locked="0"/>
    </xf>
    <xf numFmtId="0" fontId="52" fillId="41" borderId="46" xfId="53" applyFont="1" applyFill="1" applyBorder="1" applyAlignment="1" applyProtection="1">
      <alignment horizontal="left"/>
      <protection locked="0"/>
    </xf>
    <xf numFmtId="0" fontId="52" fillId="41" borderId="49" xfId="53" applyFont="1" applyFill="1" applyBorder="1" applyAlignment="1" applyProtection="1">
      <alignment horizontal="left"/>
      <protection locked="0"/>
    </xf>
    <xf numFmtId="0" fontId="39" fillId="39" borderId="0" xfId="48" applyFont="1" applyFill="1" applyAlignment="1">
      <alignment horizontal="center" wrapText="1"/>
    </xf>
    <xf numFmtId="0" fontId="42" fillId="0" borderId="15" xfId="48" applyFont="1" applyBorder="1" applyAlignment="1">
      <alignment horizontal="center"/>
    </xf>
    <xf numFmtId="0" fontId="47" fillId="0" borderId="0" xfId="46" applyFont="1" applyAlignment="1">
      <alignment horizontal="center"/>
    </xf>
    <xf numFmtId="0" fontId="41" fillId="0" borderId="0" xfId="46" applyFont="1" applyAlignment="1">
      <alignment horizontal="left"/>
    </xf>
    <xf numFmtId="0" fontId="47" fillId="34" borderId="17" xfId="46" applyFont="1" applyFill="1" applyBorder="1" applyAlignment="1">
      <alignment horizontal="left" wrapText="1"/>
    </xf>
    <xf numFmtId="0" fontId="47" fillId="37" borderId="17" xfId="46" applyFont="1" applyFill="1" applyBorder="1" applyAlignment="1">
      <alignment horizontal="left" wrapText="1"/>
    </xf>
    <xf numFmtId="0" fontId="41" fillId="38" borderId="0" xfId="46" applyFont="1" applyFill="1" applyBorder="1" applyAlignment="1">
      <alignment horizontal="left" vertical="center" wrapText="1"/>
    </xf>
    <xf numFmtId="0" fontId="41" fillId="38" borderId="0" xfId="46" applyFont="1" applyFill="1" applyBorder="1" applyAlignment="1" applyProtection="1">
      <alignment horizontal="left" vertical="center" wrapText="1"/>
      <protection locked="0"/>
    </xf>
    <xf numFmtId="0" fontId="41" fillId="0" borderId="0" xfId="46" applyFont="1" applyBorder="1" applyAlignment="1">
      <alignment horizontal="left"/>
    </xf>
    <xf numFmtId="0" fontId="21" fillId="38" borderId="26" xfId="46" applyFont="1" applyFill="1" applyBorder="1" applyAlignment="1" applyProtection="1">
      <alignment horizontal="center" wrapText="1"/>
      <protection locked="0"/>
    </xf>
    <xf numFmtId="0" fontId="21" fillId="38" borderId="28" xfId="46" applyFont="1" applyFill="1" applyBorder="1" applyAlignment="1" applyProtection="1">
      <alignment horizontal="center" wrapText="1"/>
      <protection locked="0"/>
    </xf>
    <xf numFmtId="0" fontId="21" fillId="38" borderId="29" xfId="46" applyFont="1" applyFill="1" applyBorder="1" applyAlignment="1" applyProtection="1">
      <alignment horizontal="center" wrapText="1"/>
      <protection locked="0"/>
    </xf>
    <xf numFmtId="0" fontId="61" fillId="38" borderId="27" xfId="46" applyFont="1" applyFill="1" applyBorder="1" applyAlignment="1">
      <alignment horizontal="center" vertical="center" wrapText="1"/>
    </xf>
    <xf numFmtId="0" fontId="61" fillId="38" borderId="28" xfId="46" applyFont="1" applyFill="1" applyBorder="1" applyAlignment="1">
      <alignment horizontal="center" vertical="center" wrapText="1"/>
    </xf>
    <xf numFmtId="0" fontId="61" fillId="38" borderId="29" xfId="46" applyFont="1" applyFill="1" applyBorder="1" applyAlignment="1">
      <alignment horizontal="center" vertical="center" wrapText="1"/>
    </xf>
    <xf numFmtId="0" fontId="80" fillId="0" borderId="0" xfId="50" applyFont="1" applyAlignment="1">
      <alignment horizontal="left" vertical="center" wrapText="1"/>
    </xf>
    <xf numFmtId="0" fontId="66" fillId="0" borderId="0" xfId="50" applyFont="1" applyAlignment="1">
      <alignment horizontal="left" wrapText="1"/>
    </xf>
    <xf numFmtId="0" fontId="57" fillId="0" borderId="0" xfId="50" applyFont="1" applyAlignment="1">
      <alignment horizontal="left" wrapText="1"/>
    </xf>
    <xf numFmtId="49" fontId="80" fillId="0" borderId="0" xfId="51" applyNumberFormat="1" applyFont="1" applyAlignment="1">
      <alignment horizontal="left" wrapText="1"/>
    </xf>
    <xf numFmtId="0" fontId="41" fillId="0" borderId="0" xfId="0" applyFont="1" applyAlignment="1">
      <alignment horizontal="left"/>
    </xf>
    <xf numFmtId="0" fontId="47" fillId="33" borderId="11" xfId="32" applyFont="1" applyFill="1" applyBorder="1" applyAlignment="1">
      <alignment horizontal="left"/>
    </xf>
    <xf numFmtId="0" fontId="47" fillId="33" borderId="12" xfId="32" applyFont="1" applyFill="1" applyBorder="1" applyAlignment="1">
      <alignment horizontal="left"/>
    </xf>
    <xf numFmtId="0" fontId="47" fillId="8" borderId="11" xfId="32" applyFont="1" applyBorder="1" applyAlignment="1">
      <alignment horizontal="left"/>
    </xf>
    <xf numFmtId="0" fontId="47" fillId="8" borderId="12" xfId="32" applyFont="1" applyBorder="1" applyAlignment="1">
      <alignment horizontal="left"/>
    </xf>
    <xf numFmtId="0" fontId="0" fillId="0" borderId="0" xfId="0" applyAlignment="1">
      <alignment horizontal="center"/>
    </xf>
  </cellXfs>
  <cellStyles count="71">
    <cellStyle name="20% - Accent1 2" xfId="30"/>
    <cellStyle name="20% - Accent2 2" xfId="34"/>
    <cellStyle name="20% - Accent3 2" xfId="36"/>
    <cellStyle name="20% - Accent4 2" xfId="38"/>
    <cellStyle name="20% - Accent5 2" xfId="40"/>
    <cellStyle name="20% - Accent6 2" xfId="42"/>
    <cellStyle name="40% - Accent1 2" xfId="33"/>
    <cellStyle name="40% - Accent2 2" xfId="35"/>
    <cellStyle name="40% - Accent3 2" xfId="37"/>
    <cellStyle name="40% - Accent4 2" xfId="39"/>
    <cellStyle name="40% - Accent5 2" xfId="41"/>
    <cellStyle name="40% - Accent6 2" xfId="43"/>
    <cellStyle name="60% - Accent1" xfId="18" builtinId="32" customBuiltin="1"/>
    <cellStyle name="60% - Accent2" xfId="20" builtinId="36" customBuiltin="1"/>
    <cellStyle name="60% - Accent3" xfId="22" builtinId="40" customBuiltin="1"/>
    <cellStyle name="60% - Accent4" xfId="24" builtinId="44" customBuiltin="1"/>
    <cellStyle name="60% - Accent5" xfId="26" builtinId="48" customBuiltin="1"/>
    <cellStyle name="60% - Accent6" xfId="28" builtinId="52" customBuiltin="1"/>
    <cellStyle name="Accent1" xfId="17" builtinId="29" customBuiltin="1"/>
    <cellStyle name="Accent2" xfId="19" builtinId="33" customBuiltin="1"/>
    <cellStyle name="Accent3" xfId="21" builtinId="37" customBuiltin="1"/>
    <cellStyle name="Accent4" xfId="23" builtinId="41" customBuiltin="1"/>
    <cellStyle name="Accent5" xfId="25" builtinId="45" customBuiltin="1"/>
    <cellStyle name="Accent6" xfId="27" builtinId="49" customBuiltin="1"/>
    <cellStyle name="Bad" xfId="7" builtinId="27" customBuiltin="1"/>
    <cellStyle name="Calculation" xfId="11" builtinId="22" customBuiltin="1"/>
    <cellStyle name="Check Cell" xfId="13" builtinId="23" customBuiltin="1"/>
    <cellStyle name="Comma" xfId="49" builtinId="3"/>
    <cellStyle name="Comma 2" xfId="31"/>
    <cellStyle name="Currency 2" xfId="47"/>
    <cellStyle name="Currency 3" xfId="51"/>
    <cellStyle name="Currency 4" xfId="6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2" builtinId="8"/>
    <cellStyle name="Hyperlink 2" xfId="58"/>
    <cellStyle name="Hyperlink 3" xfId="62"/>
    <cellStyle name="Input" xfId="9" builtinId="20" customBuiltin="1"/>
    <cellStyle name="Linked Cell" xfId="12" builtinId="24" customBuiltin="1"/>
    <cellStyle name="Neutral" xfId="8" builtinId="28" customBuiltin="1"/>
    <cellStyle name="Normal" xfId="0" builtinId="0"/>
    <cellStyle name="Normal 10" xfId="61"/>
    <cellStyle name="Normal 11" xfId="63"/>
    <cellStyle name="Normal 12" xfId="68"/>
    <cellStyle name="Normal 2" xfId="29"/>
    <cellStyle name="Normal 2 2" xfId="48"/>
    <cellStyle name="Normal 3" xfId="45"/>
    <cellStyle name="Normal 4" xfId="46"/>
    <cellStyle name="Normal 5" xfId="50"/>
    <cellStyle name="Normal 6" xfId="56"/>
    <cellStyle name="Normal 6 2" xfId="65"/>
    <cellStyle name="Normal 6 3" xfId="67"/>
    <cellStyle name="Normal 6 3 2" xfId="69"/>
    <cellStyle name="Normal 6 4" xfId="70"/>
    <cellStyle name="Normal 7" xfId="57"/>
    <cellStyle name="Normal 8" xfId="59"/>
    <cellStyle name="Normal 9" xfId="60"/>
    <cellStyle name="Normal 9 2" xfId="66"/>
    <cellStyle name="Normal_Cause &amp; Effect Matrix SigmaXL 3" xfId="53"/>
    <cellStyle name="Normal_GAUGESTUDYSTR-new format" xfId="54"/>
    <cellStyle name="Normal_NewSigmaXL" xfId="55"/>
    <cellStyle name="Note 2" xfId="32"/>
    <cellStyle name="Output" xfId="10" builtinId="21" customBuiltin="1"/>
    <cellStyle name="Percent 2" xfId="44"/>
    <cellStyle name="Title" xfId="1" builtinId="15" customBuiltin="1"/>
    <cellStyle name="Total" xfId="16" builtinId="25" customBuiltin="1"/>
    <cellStyle name="Warning Text" xfId="14" builtinId="11" customBuiltin="1"/>
  </cellStyles>
  <dxfs count="6">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en-US"/>
              <a:t>CIC Funding Sources - estimate:</a:t>
            </a:r>
          </a:p>
          <a:p>
            <a:pPr>
              <a:defRPr/>
            </a:pPr>
            <a:r>
              <a:rPr lang="en-US"/>
              <a:t>2004</a:t>
            </a:r>
            <a:r>
              <a:rPr lang="en-US" baseline="0"/>
              <a:t> - 2018</a:t>
            </a:r>
            <a:endParaRPr lang="en-US"/>
          </a:p>
        </c:rich>
      </c:tx>
      <c:layout>
        <c:manualLayout>
          <c:xMode val="edge"/>
          <c:yMode val="edge"/>
          <c:x val="0.49966908297101359"/>
          <c:y val="2.1758833315343746E-2"/>
        </c:manualLayout>
      </c:layout>
      <c:overlay val="0"/>
    </c:title>
    <c:autoTitleDeleted val="0"/>
    <c:plotArea>
      <c:layout/>
      <c:pieChart>
        <c:varyColors val="1"/>
        <c:ser>
          <c:idx val="0"/>
          <c:order val="0"/>
          <c:explosion val="8"/>
          <c:dLbls>
            <c:dLbl>
              <c:idx val="3"/>
              <c:layout>
                <c:manualLayout>
                  <c:x val="0.11396369564699196"/>
                  <c:y val="-0.181872626492969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2B2-487D-97B6-8BC8031E4AB0}"/>
                </c:ext>
              </c:extLst>
            </c:dLbl>
            <c:spPr>
              <a:noFill/>
              <a:ln>
                <a:noFill/>
              </a:ln>
              <a:effectLst/>
            </c:sp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('Budget with Funders'!$A$35,'Budget with Funders'!$A$46,'Budget with Funders'!$A$50,'Budget with Funders'!$A$56)</c:f>
              <c:strCache>
                <c:ptCount val="4"/>
                <c:pt idx="0">
                  <c:v>Subtotal Web and Outreach Partnerships</c:v>
                </c:pt>
                <c:pt idx="1">
                  <c:v>Subtotal Foundations &amp; Special Projects</c:v>
                </c:pt>
                <c:pt idx="2">
                  <c:v>College Access Challege Grant (CACG) - federal funds</c:v>
                </c:pt>
                <c:pt idx="3">
                  <c:v>Estimate of College Assist (federal) funds</c:v>
                </c:pt>
              </c:strCache>
            </c:strRef>
          </c:cat>
          <c:val>
            <c:numRef>
              <c:f>('Budget with Funders'!$BA$35,'Budget with Funders'!$BA$46,'Budget with Funders'!$BA$50,'Budget with Funders'!$BA$56)</c:f>
              <c:numCache>
                <c:formatCode>_("$"* #,##0_);_("$"* \(#,##0\);_("$"* "-"??_);_(@_)</c:formatCode>
                <c:ptCount val="4"/>
                <c:pt idx="0">
                  <c:v>3403422.29</c:v>
                </c:pt>
                <c:pt idx="1">
                  <c:v>576000</c:v>
                </c:pt>
                <c:pt idx="2">
                  <c:v>1756666</c:v>
                </c:pt>
                <c:pt idx="3">
                  <c:v>33199095.710000001</c:v>
                </c:pt>
              </c:numCache>
            </c:numRef>
          </c:val>
          <c:extLst xmlns:c16r2="http://schemas.microsoft.com/office/drawing/2015/06/chart">
            <c:ext xmlns:c16="http://schemas.microsoft.com/office/drawing/2014/chart" uri="{C3380CC4-5D6E-409C-BE32-E72D297353CC}">
              <c16:uniqueId val="{00000001-52B2-487D-97B6-8BC8031E4AB0}"/>
            </c:ext>
          </c:extLst>
        </c:ser>
        <c:dLbls>
          <c:dLblPos val="bestFit"/>
          <c:showLegendKey val="0"/>
          <c:showVal val="0"/>
          <c:showCatName val="0"/>
          <c:showSerName val="0"/>
          <c:showPercent val="1"/>
          <c:showBubbleSize val="0"/>
          <c:showLeaderLines val="1"/>
        </c:dLbls>
        <c:firstSliceAng val="0"/>
      </c:pieChart>
      <c:spPr>
        <a:effectLst>
          <a:glow rad="139700">
            <a:schemeClr val="accent1">
              <a:satMod val="175000"/>
              <a:alpha val="40000"/>
            </a:schemeClr>
          </a:glow>
        </a:effectLst>
      </c:spPr>
    </c:plotArea>
    <c:legend>
      <c:legendPos val="r"/>
      <c:layout>
        <c:manualLayout>
          <c:xMode val="edge"/>
          <c:yMode val="edge"/>
          <c:x val="0.60665525531541586"/>
          <c:y val="0.25358502002364725"/>
          <c:w val="0.32882862405598118"/>
          <c:h val="0.45053311045282551"/>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solidFill>
                  <a:srgbClr val="FF0000"/>
                </a:solidFill>
              </a:defRPr>
            </a:pPr>
            <a:r>
              <a:rPr lang="en-US" sz="2000">
                <a:solidFill>
                  <a:srgbClr val="FF0000"/>
                </a:solidFill>
              </a:rPr>
              <a:t>CIC Then and Now</a:t>
            </a:r>
          </a:p>
        </c:rich>
      </c:tx>
      <c:layout>
        <c:manualLayout>
          <c:xMode val="edge"/>
          <c:yMode val="edge"/>
          <c:x val="0.42268542099893308"/>
          <c:y val="0"/>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8.8409230745266632E-2"/>
          <c:y val="8.1178594357195724E-2"/>
          <c:w val="0.88983013621813589"/>
          <c:h val="0.84894230091310041"/>
        </c:manualLayout>
      </c:layout>
      <c:bar3DChart>
        <c:barDir val="col"/>
        <c:grouping val="clustered"/>
        <c:varyColors val="0"/>
        <c:ser>
          <c:idx val="0"/>
          <c:order val="0"/>
          <c:invertIfNegative val="0"/>
          <c:dPt>
            <c:idx val="4"/>
            <c:invertIfNegative val="0"/>
            <c:bubble3D val="0"/>
            <c:spPr>
              <a:solidFill>
                <a:srgbClr val="92D050"/>
              </a:solidFill>
            </c:spPr>
            <c:extLst xmlns:c16r2="http://schemas.microsoft.com/office/drawing/2015/06/chart">
              <c:ext xmlns:c16="http://schemas.microsoft.com/office/drawing/2014/chart" uri="{C3380CC4-5D6E-409C-BE32-E72D297353CC}">
                <c16:uniqueId val="{00000001-A7D0-424C-83A0-963545A8C4A1}"/>
              </c:ext>
            </c:extLst>
          </c:dPt>
          <c:dLbls>
            <c:dLbl>
              <c:idx val="0"/>
              <c:layout>
                <c:manualLayout>
                  <c:x val="2.2867194371152186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7D0-424C-83A0-963545A8C4A1}"/>
                </c:ext>
              </c:extLst>
            </c:dLbl>
            <c:dLbl>
              <c:idx val="1"/>
              <c:layout>
                <c:manualLayout>
                  <c:x val="2.1108179419525065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7D0-424C-83A0-963545A8C4A1}"/>
                </c:ext>
              </c:extLst>
            </c:dLbl>
            <c:dLbl>
              <c:idx val="2"/>
              <c:layout>
                <c:manualLayout>
                  <c:x val="1.9349164467897976E-2"/>
                  <c:y val="-3.244120861127627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7D0-424C-83A0-963545A8C4A1}"/>
                </c:ext>
              </c:extLst>
            </c:dLbl>
            <c:dLbl>
              <c:idx val="3"/>
              <c:layout>
                <c:manualLayout>
                  <c:x val="1.759014951627089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7D0-424C-83A0-963545A8C4A1}"/>
                </c:ext>
              </c:extLst>
            </c:dLbl>
            <c:dLbl>
              <c:idx val="4"/>
              <c:layout>
                <c:manualLayout>
                  <c:x val="1.5831134564643669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7D0-424C-83A0-963545A8C4A1}"/>
                </c:ext>
              </c:extLst>
            </c:dLbl>
            <c:spPr>
              <a:solidFill>
                <a:srgbClr val="FFFF99"/>
              </a:solidFill>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'Analytics Then and Now'!$B$33:$B$37</c:f>
              <c:strCache>
                <c:ptCount val="5"/>
                <c:pt idx="0">
                  <c:v>FY2002</c:v>
                </c:pt>
                <c:pt idx="1">
                  <c:v>FY2003</c:v>
                </c:pt>
                <c:pt idx="2">
                  <c:v>FY2004</c:v>
                </c:pt>
                <c:pt idx="3">
                  <c:v>FY2005</c:v>
                </c:pt>
                <c:pt idx="4">
                  <c:v>Avg FY2015-17</c:v>
                </c:pt>
              </c:strCache>
            </c:strRef>
          </c:cat>
          <c:val>
            <c:numRef>
              <c:f>'Analytics Then and Now'!$C$33:$C$37</c:f>
              <c:numCache>
                <c:formatCode>#,##0</c:formatCode>
                <c:ptCount val="5"/>
                <c:pt idx="0">
                  <c:v>43976</c:v>
                </c:pt>
                <c:pt idx="1">
                  <c:v>240110</c:v>
                </c:pt>
                <c:pt idx="2">
                  <c:v>224804</c:v>
                </c:pt>
                <c:pt idx="3">
                  <c:v>350062</c:v>
                </c:pt>
                <c:pt idx="4">
                  <c:v>1112181</c:v>
                </c:pt>
              </c:numCache>
            </c:numRef>
          </c:val>
          <c:extLst xmlns:c16r2="http://schemas.microsoft.com/office/drawing/2015/06/chart">
            <c:ext xmlns:c16="http://schemas.microsoft.com/office/drawing/2014/chart" uri="{C3380CC4-5D6E-409C-BE32-E72D297353CC}">
              <c16:uniqueId val="{00000006-A7D0-424C-83A0-963545A8C4A1}"/>
            </c:ext>
          </c:extLst>
        </c:ser>
        <c:dLbls>
          <c:showLegendKey val="0"/>
          <c:showVal val="1"/>
          <c:showCatName val="0"/>
          <c:showSerName val="0"/>
          <c:showPercent val="0"/>
          <c:showBubbleSize val="0"/>
        </c:dLbls>
        <c:gapWidth val="150"/>
        <c:shape val="box"/>
        <c:axId val="526373376"/>
        <c:axId val="111418688"/>
        <c:axId val="0"/>
      </c:bar3DChart>
      <c:catAx>
        <c:axId val="526373376"/>
        <c:scaling>
          <c:orientation val="minMax"/>
        </c:scaling>
        <c:delete val="0"/>
        <c:axPos val="b"/>
        <c:numFmt formatCode="General" sourceLinked="0"/>
        <c:majorTickMark val="out"/>
        <c:minorTickMark val="none"/>
        <c:tickLblPos val="nextTo"/>
        <c:crossAx val="111418688"/>
        <c:crosses val="autoZero"/>
        <c:auto val="1"/>
        <c:lblAlgn val="ctr"/>
        <c:lblOffset val="100"/>
        <c:noMultiLvlLbl val="0"/>
      </c:catAx>
      <c:valAx>
        <c:axId val="111418688"/>
        <c:scaling>
          <c:orientation val="minMax"/>
        </c:scaling>
        <c:delete val="0"/>
        <c:axPos val="l"/>
        <c:majorGridlines/>
        <c:title>
          <c:tx>
            <c:rich>
              <a:bodyPr rot="0" vert="horz"/>
              <a:lstStyle/>
              <a:p>
                <a:pPr>
                  <a:defRPr/>
                </a:pPr>
                <a:r>
                  <a:rPr lang="en-US">
                    <a:solidFill>
                      <a:schemeClr val="accent1"/>
                    </a:solidFill>
                  </a:rPr>
                  <a:t>Site Visits</a:t>
                </a:r>
                <a:r>
                  <a:rPr lang="en-US"/>
                  <a:t>/</a:t>
                </a:r>
                <a:r>
                  <a:rPr lang="en-US">
                    <a:solidFill>
                      <a:srgbClr val="00B050"/>
                    </a:solidFill>
                  </a:rPr>
                  <a:t>Sessions</a:t>
                </a:r>
              </a:p>
            </c:rich>
          </c:tx>
          <c:layout>
            <c:manualLayout>
              <c:xMode val="edge"/>
              <c:yMode val="edge"/>
              <c:x val="1.9321878960380613E-2"/>
              <c:y val="4.0559684926894886E-2"/>
            </c:manualLayout>
          </c:layout>
          <c:overlay val="0"/>
          <c:spPr>
            <a:ln>
              <a:solidFill>
                <a:sysClr val="windowText" lastClr="000000"/>
              </a:solidFill>
            </a:ln>
          </c:spPr>
        </c:title>
        <c:numFmt formatCode="#,##0;\-#,##0" sourceLinked="0"/>
        <c:majorTickMark val="out"/>
        <c:minorTickMark val="none"/>
        <c:tickLblPos val="nextTo"/>
        <c:crossAx val="52637337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600"/>
            </a:pPr>
            <a:r>
              <a:rPr lang="en-US" sz="1600"/>
              <a:t>Pageviews by Category</a:t>
            </a:r>
          </a:p>
        </c:rich>
      </c:tx>
      <c:overlay val="1"/>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0.17925059980999308"/>
                  <c:y val="7.9061899559205784E-2"/>
                </c:manualLayout>
              </c:layout>
              <c:numFmt formatCode="General" sourceLinked="0"/>
              <c:spPr/>
              <c:txPr>
                <a:bodyPr/>
                <a:lstStyle/>
                <a:p>
                  <a:pPr>
                    <a:defRPr b="1">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73C-47A1-867C-C30286DB21BB}"/>
                </c:ext>
              </c:extLst>
            </c:dLbl>
            <c:dLbl>
              <c:idx val="1"/>
              <c:layout>
                <c:manualLayout>
                  <c:x val="-0.25384168236639137"/>
                  <c:y val="-0.24511999397204537"/>
                </c:manualLayout>
              </c:layout>
              <c:numFmt formatCode="General" sourceLinked="0"/>
              <c:spPr/>
              <c:txPr>
                <a:bodyPr/>
                <a:lstStyle/>
                <a:p>
                  <a:pPr>
                    <a:defRPr b="1">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73C-47A1-867C-C30286DB21BB}"/>
                </c:ext>
              </c:extLst>
            </c:dLbl>
            <c:dLbl>
              <c:idx val="5"/>
              <c:numFmt formatCode="General" sourceLinked="0"/>
              <c:spPr/>
              <c:txPr>
                <a:bodyPr/>
                <a:lstStyle/>
                <a:p>
                  <a:pPr>
                    <a:defRPr b="1">
                      <a:solidFill>
                        <a:sysClr val="windowText" lastClr="000000"/>
                      </a:solidFill>
                    </a:defRPr>
                  </a:pPr>
                  <a:endParaRPr lang="en-US"/>
                </a:p>
              </c:txPr>
              <c:showLegendKey val="0"/>
              <c:showVal val="0"/>
              <c:showCatName val="1"/>
              <c:showSerName val="0"/>
              <c:showPercent val="1"/>
              <c:showBubbleSize val="0"/>
            </c:dLbl>
            <c:numFmt formatCode="General" sourceLinked="0"/>
            <c:spPr>
              <a:noFill/>
              <a:ln>
                <a:noFill/>
              </a:ln>
              <a:effectLst/>
            </c:spPr>
            <c:txPr>
              <a:bodyPr/>
              <a:lstStyle/>
              <a:p>
                <a:pPr>
                  <a:defRPr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'Top CIC Pages'!$A$33:$A$39</c:f>
              <c:strCache>
                <c:ptCount val="7"/>
                <c:pt idx="0">
                  <c:v>Career Exploration</c:v>
                </c:pt>
                <c:pt idx="1">
                  <c:v>Self Exploration, Assessments</c:v>
                </c:pt>
                <c:pt idx="2">
                  <c:v>Postsecondary Planning</c:v>
                </c:pt>
                <c:pt idx="3">
                  <c:v>Scholarship Finder</c:v>
                </c:pt>
                <c:pt idx="4">
                  <c:v>Job Preparation</c:v>
                </c:pt>
                <c:pt idx="5">
                  <c:v>Career and Academic Planning</c:v>
                </c:pt>
                <c:pt idx="6">
                  <c:v>Portfolio and Account Access</c:v>
                </c:pt>
              </c:strCache>
            </c:strRef>
          </c:cat>
          <c:val>
            <c:numRef>
              <c:f>'Top CIC Pages'!$B$33:$B$39</c:f>
              <c:numCache>
                <c:formatCode>#,##0</c:formatCode>
                <c:ptCount val="7"/>
                <c:pt idx="0">
                  <c:v>1806581</c:v>
                </c:pt>
                <c:pt idx="1">
                  <c:v>1768350</c:v>
                </c:pt>
                <c:pt idx="2">
                  <c:v>253983</c:v>
                </c:pt>
                <c:pt idx="3">
                  <c:v>468388</c:v>
                </c:pt>
                <c:pt idx="4">
                  <c:v>168915</c:v>
                </c:pt>
                <c:pt idx="5">
                  <c:v>961831</c:v>
                </c:pt>
                <c:pt idx="6">
                  <c:v>1786281</c:v>
                </c:pt>
              </c:numCache>
            </c:numRef>
          </c:val>
          <c:extLst xmlns:c16r2="http://schemas.microsoft.com/office/drawing/2015/06/chart">
            <c:ext xmlns:c16="http://schemas.microsoft.com/office/drawing/2014/chart" uri="{C3380CC4-5D6E-409C-BE32-E72D297353CC}">
              <c16:uniqueId val="{00000003-073C-47A1-867C-C30286DB21BB}"/>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'Money 101 &amp; CAT Stats'!$A$8:$A$17</c:f>
              <c:strCache>
                <c:ptCount val="10"/>
                <c:pt idx="0">
                  <c:v>Psychology of Money</c:v>
                </c:pt>
                <c:pt idx="1">
                  <c:v>Paying for College</c:v>
                </c:pt>
                <c:pt idx="2">
                  <c:v>Money Management</c:v>
                </c:pt>
                <c:pt idx="3">
                  <c:v>Income</c:v>
                </c:pt>
                <c:pt idx="4">
                  <c:v>Saving and Investing</c:v>
                </c:pt>
                <c:pt idx="5">
                  <c:v>Credit</c:v>
                </c:pt>
                <c:pt idx="6">
                  <c:v>Spending </c:v>
                </c:pt>
                <c:pt idx="7">
                  <c:v>Identity Theft</c:v>
                </c:pt>
                <c:pt idx="8">
                  <c:v>Taxes</c:v>
                </c:pt>
                <c:pt idx="9">
                  <c:v>Insurance</c:v>
                </c:pt>
              </c:strCache>
            </c:strRef>
          </c:cat>
          <c:val>
            <c:numRef>
              <c:f>'Money 101 &amp; CAT Stats'!$B$8:$B$17</c:f>
              <c:numCache>
                <c:formatCode>#,##0</c:formatCode>
                <c:ptCount val="10"/>
                <c:pt idx="0">
                  <c:v>34245</c:v>
                </c:pt>
                <c:pt idx="1">
                  <c:v>27857</c:v>
                </c:pt>
                <c:pt idx="2">
                  <c:v>27457</c:v>
                </c:pt>
                <c:pt idx="3">
                  <c:v>26036</c:v>
                </c:pt>
                <c:pt idx="4">
                  <c:v>20358</c:v>
                </c:pt>
                <c:pt idx="5">
                  <c:v>20118</c:v>
                </c:pt>
                <c:pt idx="6">
                  <c:v>19595</c:v>
                </c:pt>
                <c:pt idx="7">
                  <c:v>17179</c:v>
                </c:pt>
                <c:pt idx="8">
                  <c:v>16974</c:v>
                </c:pt>
                <c:pt idx="9">
                  <c:v>16863</c:v>
                </c:pt>
              </c:numCache>
            </c:numRef>
          </c:val>
          <c:extLst xmlns:c16r2="http://schemas.microsoft.com/office/drawing/2015/06/chart">
            <c:ext xmlns:c16="http://schemas.microsoft.com/office/drawing/2014/chart" uri="{C3380CC4-5D6E-409C-BE32-E72D297353CC}">
              <c16:uniqueId val="{00000000-2475-493A-9B22-B404D7AB2E32}"/>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23</xdr:col>
      <xdr:colOff>9525</xdr:colOff>
      <xdr:row>3</xdr:row>
      <xdr:rowOff>142875</xdr:rowOff>
    </xdr:from>
    <xdr:to>
      <xdr:col>24</xdr:col>
      <xdr:colOff>571500</xdr:colOff>
      <xdr:row>13</xdr:row>
      <xdr:rowOff>38100</xdr:rowOff>
    </xdr:to>
    <xdr:sp macro="" textlink="">
      <xdr:nvSpPr>
        <xdr:cNvPr id="2" name="Right Arrow 1">
          <a:extLst>
            <a:ext uri="{FF2B5EF4-FFF2-40B4-BE49-F238E27FC236}">
              <a16:creationId xmlns="" xmlns:a16="http://schemas.microsoft.com/office/drawing/2014/main" id="{00000000-0008-0000-0600-000002000000}"/>
            </a:ext>
          </a:extLst>
        </xdr:cNvPr>
        <xdr:cNvSpPr/>
      </xdr:nvSpPr>
      <xdr:spPr>
        <a:xfrm>
          <a:off x="11563350" y="771525"/>
          <a:ext cx="1247775" cy="3143250"/>
        </a:xfrm>
        <a:prstGeom prst="rightArrow">
          <a:avLst>
            <a:gd name="adj1" fmla="val 50000"/>
            <a:gd name="adj2" fmla="val 51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Updated</a:t>
          </a:r>
          <a:r>
            <a:rPr lang="en-US" sz="1400" b="1" baseline="0"/>
            <a:t> Product Launch</a:t>
          </a:r>
          <a:endParaRPr lang="en-US" sz="1400" b="1"/>
        </a:p>
      </xdr:txBody>
    </xdr:sp>
    <xdr:clientData/>
  </xdr:twoCellAnchor>
  <xdr:twoCellAnchor>
    <xdr:from>
      <xdr:col>17</xdr:col>
      <xdr:colOff>80527</xdr:colOff>
      <xdr:row>21</xdr:row>
      <xdr:rowOff>10391</xdr:rowOff>
    </xdr:from>
    <xdr:to>
      <xdr:col>20</xdr:col>
      <xdr:colOff>31172</xdr:colOff>
      <xdr:row>33</xdr:row>
      <xdr:rowOff>134216</xdr:rowOff>
    </xdr:to>
    <xdr:sp macro="" textlink="">
      <xdr:nvSpPr>
        <xdr:cNvPr id="3" name="Right Arrow 2">
          <a:extLst>
            <a:ext uri="{FF2B5EF4-FFF2-40B4-BE49-F238E27FC236}">
              <a16:creationId xmlns="" xmlns:a16="http://schemas.microsoft.com/office/drawing/2014/main" id="{00000000-0008-0000-0600-000003000000}"/>
            </a:ext>
          </a:extLst>
        </xdr:cNvPr>
        <xdr:cNvSpPr/>
      </xdr:nvSpPr>
      <xdr:spPr>
        <a:xfrm rot="10800000" flipV="1">
          <a:off x="8891152" y="5992091"/>
          <a:ext cx="1322245" cy="3209925"/>
        </a:xfrm>
        <a:prstGeom prst="rightArrow">
          <a:avLst>
            <a:gd name="adj1" fmla="val 50000"/>
            <a:gd name="adj2" fmla="val 5152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CIC.org </a:t>
          </a:r>
          <a:r>
            <a:rPr lang="en-US" sz="1400" b="1" baseline="0"/>
            <a:t>Shutdown</a:t>
          </a:r>
          <a:endParaRPr lang="en-US" sz="1400" b="1"/>
        </a:p>
      </xdr:txBody>
    </xdr:sp>
    <xdr:clientData/>
  </xdr:twoCellAnchor>
  <xdr:twoCellAnchor>
    <xdr:from>
      <xdr:col>3</xdr:col>
      <xdr:colOff>0</xdr:colOff>
      <xdr:row>3</xdr:row>
      <xdr:rowOff>8659</xdr:rowOff>
    </xdr:from>
    <xdr:to>
      <xdr:col>6</xdr:col>
      <xdr:colOff>372341</xdr:colOff>
      <xdr:row>15</xdr:row>
      <xdr:rowOff>0</xdr:rowOff>
    </xdr:to>
    <xdr:cxnSp macro="">
      <xdr:nvCxnSpPr>
        <xdr:cNvPr id="4" name="Straight Connector 3"/>
        <xdr:cNvCxnSpPr/>
      </xdr:nvCxnSpPr>
      <xdr:spPr>
        <a:xfrm flipH="1">
          <a:off x="2409825" y="637309"/>
          <a:ext cx="1743941" cy="3639416"/>
        </a:xfrm>
        <a:prstGeom prst="line">
          <a:avLst/>
        </a:prstGeom>
        <a:ln w="28575">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432954</xdr:colOff>
      <xdr:row>2</xdr:row>
      <xdr:rowOff>216478</xdr:rowOff>
    </xdr:from>
    <xdr:to>
      <xdr:col>16</xdr:col>
      <xdr:colOff>0</xdr:colOff>
      <xdr:row>15</xdr:row>
      <xdr:rowOff>8659</xdr:rowOff>
    </xdr:to>
    <xdr:cxnSp macro="">
      <xdr:nvCxnSpPr>
        <xdr:cNvPr id="5" name="Straight Connector 4"/>
        <xdr:cNvCxnSpPr/>
      </xdr:nvCxnSpPr>
      <xdr:spPr>
        <a:xfrm>
          <a:off x="6043179" y="597478"/>
          <a:ext cx="2310246" cy="3687906"/>
        </a:xfrm>
        <a:prstGeom prst="line">
          <a:avLst/>
        </a:prstGeom>
        <a:ln w="28575">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17318</xdr:colOff>
      <xdr:row>14</xdr:row>
      <xdr:rowOff>190501</xdr:rowOff>
    </xdr:from>
    <xdr:to>
      <xdr:col>22</xdr:col>
      <xdr:colOff>389659</xdr:colOff>
      <xdr:row>20</xdr:row>
      <xdr:rowOff>8659</xdr:rowOff>
    </xdr:to>
    <xdr:sp macro="" textlink="">
      <xdr:nvSpPr>
        <xdr:cNvPr id="6" name="TextBox 5"/>
        <xdr:cNvSpPr txBox="1"/>
      </xdr:nvSpPr>
      <xdr:spPr>
        <a:xfrm>
          <a:off x="8370743" y="4267201"/>
          <a:ext cx="3115541" cy="1532658"/>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Go/No</a:t>
          </a:r>
          <a:r>
            <a:rPr lang="en-US" sz="1100" b="1" baseline="0"/>
            <a:t>-Go Decision by June:</a:t>
          </a:r>
        </a:p>
        <a:p>
          <a:r>
            <a:rPr lang="en-US" sz="1100"/>
            <a:t>     </a:t>
          </a:r>
          <a:r>
            <a:rPr lang="en-US" sz="1000"/>
            <a:t>Find another $700K to continue CIC and build new product</a:t>
          </a:r>
          <a:r>
            <a:rPr lang="en-US" sz="1000" baseline="0"/>
            <a:t> through 6/30/19</a:t>
          </a:r>
        </a:p>
        <a:p>
          <a:endParaRPr lang="en-US" sz="1000"/>
        </a:p>
        <a:p>
          <a:r>
            <a:rPr lang="en-US" sz="1000"/>
            <a:t>     Determine feasibility and ballpark cost of new product (</a:t>
          </a:r>
          <a:r>
            <a:rPr lang="en-US" sz="1000" baseline="0"/>
            <a:t>evaluate </a:t>
          </a:r>
          <a:r>
            <a:rPr lang="en-US" sz="1000"/>
            <a:t>RFI responses). Find funding to build.</a:t>
          </a:r>
        </a:p>
        <a:p>
          <a:endParaRPr lang="en-US" sz="1000"/>
        </a:p>
        <a:p>
          <a:r>
            <a:rPr lang="en-US" sz="1000"/>
            <a:t>      Obtain agencies' commitment to sustained future f</a:t>
          </a:r>
          <a:r>
            <a:rPr lang="en-US" sz="1000" baseline="0"/>
            <a:t>unding and governance participation after FY 2019</a:t>
          </a:r>
          <a:endParaRPr lang="en-US" sz="1000"/>
        </a:p>
        <a:p>
          <a:r>
            <a:rPr lang="en-US" sz="1000"/>
            <a:t>	</a:t>
          </a:r>
        </a:p>
      </xdr:txBody>
    </xdr:sp>
    <xdr:clientData/>
  </xdr:twoCellAnchor>
  <xdr:twoCellAnchor>
    <xdr:from>
      <xdr:col>16</xdr:col>
      <xdr:colOff>95250</xdr:colOff>
      <xdr:row>16</xdr:row>
      <xdr:rowOff>25977</xdr:rowOff>
    </xdr:from>
    <xdr:to>
      <xdr:col>16</xdr:col>
      <xdr:colOff>190499</xdr:colOff>
      <xdr:row>16</xdr:row>
      <xdr:rowOff>138546</xdr:rowOff>
    </xdr:to>
    <xdr:sp macro="" textlink="">
      <xdr:nvSpPr>
        <xdr:cNvPr id="7" name="5-Point Star 6"/>
        <xdr:cNvSpPr/>
      </xdr:nvSpPr>
      <xdr:spPr>
        <a:xfrm>
          <a:off x="8448675" y="4502727"/>
          <a:ext cx="95249" cy="11256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121227</xdr:colOff>
      <xdr:row>16</xdr:row>
      <xdr:rowOff>502229</xdr:rowOff>
    </xdr:from>
    <xdr:to>
      <xdr:col>16</xdr:col>
      <xdr:colOff>216476</xdr:colOff>
      <xdr:row>17</xdr:row>
      <xdr:rowOff>34639</xdr:rowOff>
    </xdr:to>
    <xdr:sp macro="" textlink="">
      <xdr:nvSpPr>
        <xdr:cNvPr id="8" name="5-Point Star 7"/>
        <xdr:cNvSpPr/>
      </xdr:nvSpPr>
      <xdr:spPr>
        <a:xfrm>
          <a:off x="8474652" y="4978979"/>
          <a:ext cx="95249" cy="11343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147204</xdr:colOff>
      <xdr:row>18</xdr:row>
      <xdr:rowOff>51957</xdr:rowOff>
    </xdr:from>
    <xdr:to>
      <xdr:col>16</xdr:col>
      <xdr:colOff>242453</xdr:colOff>
      <xdr:row>18</xdr:row>
      <xdr:rowOff>164526</xdr:rowOff>
    </xdr:to>
    <xdr:sp macro="" textlink="">
      <xdr:nvSpPr>
        <xdr:cNvPr id="9" name="5-Point Star 8"/>
        <xdr:cNvSpPr/>
      </xdr:nvSpPr>
      <xdr:spPr>
        <a:xfrm>
          <a:off x="8500629" y="5462157"/>
          <a:ext cx="95249" cy="11256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390526</xdr:colOff>
      <xdr:row>9</xdr:row>
      <xdr:rowOff>119148</xdr:rowOff>
    </xdr:from>
    <xdr:to>
      <xdr:col>14</xdr:col>
      <xdr:colOff>15875</xdr:colOff>
      <xdr:row>38</xdr:row>
      <xdr:rowOff>195317</xdr:rowOff>
    </xdr:to>
    <xdr:pic>
      <xdr:nvPicPr>
        <xdr:cNvPr id="2" name="Picture 1">
          <a:extLst>
            <a:ext uri="{FF2B5EF4-FFF2-40B4-BE49-F238E27FC236}">
              <a16:creationId xmlns:a16="http://schemas.microsoft.com/office/drawing/2014/main" xmlns=""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776" y="2008273"/>
          <a:ext cx="7816849" cy="6061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619125</xdr:colOff>
      <xdr:row>61</xdr:row>
      <xdr:rowOff>171450</xdr:rowOff>
    </xdr:from>
    <xdr:ext cx="7248525" cy="843821"/>
    <xdr:sp macro="" textlink="">
      <xdr:nvSpPr>
        <xdr:cNvPr id="2" name="TextBox 1">
          <a:extLst>
            <a:ext uri="{FF2B5EF4-FFF2-40B4-BE49-F238E27FC236}">
              <a16:creationId xmlns:a16="http://schemas.microsoft.com/office/drawing/2014/main" xmlns="" id="{00000000-0008-0000-1400-000002000000}"/>
            </a:ext>
          </a:extLst>
        </xdr:cNvPr>
        <xdr:cNvSpPr txBox="1"/>
      </xdr:nvSpPr>
      <xdr:spPr>
        <a:xfrm>
          <a:off x="619125" y="12611100"/>
          <a:ext cx="724852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24-46.3-103 in 2014, tasking the state council to work collaboratively with the </a:t>
          </a:r>
          <a:r>
            <a:rPr lang="en-US" sz="1200">
              <a:solidFill>
                <a:srgbClr val="FF0000"/>
              </a:solidFill>
              <a:effectLst/>
              <a:latin typeface="+mn-lt"/>
              <a:ea typeface="+mn-ea"/>
              <a:cs typeface="+mn-cs"/>
            </a:rPr>
            <a:t>Department of Higher Education</a:t>
          </a:r>
          <a:r>
            <a:rPr lang="en-US" sz="1200">
              <a:solidFill>
                <a:schemeClr val="tx1"/>
              </a:solidFill>
              <a:effectLst/>
              <a:latin typeface="+mn-lt"/>
              <a:ea typeface="+mn-ea"/>
              <a:cs typeface="+mn-cs"/>
            </a:rPr>
            <a:t>, the Department of Education, the Department of Labor and Employment, and the Colorado Office of Economic Development to create the talent pipeline development infrastructure for use in creating career pathways for students</a:t>
          </a:r>
        </a:p>
      </xdr:txBody>
    </xdr:sp>
    <xdr:clientData/>
  </xdr:oneCellAnchor>
  <xdr:twoCellAnchor>
    <xdr:from>
      <xdr:col>0</xdr:col>
      <xdr:colOff>628650</xdr:colOff>
      <xdr:row>40</xdr:row>
      <xdr:rowOff>9525</xdr:rowOff>
    </xdr:from>
    <xdr:to>
      <xdr:col>12</xdr:col>
      <xdr:colOff>609600</xdr:colOff>
      <xdr:row>47</xdr:row>
      <xdr:rowOff>104775</xdr:rowOff>
    </xdr:to>
    <xdr:sp macro="" textlink="">
      <xdr:nvSpPr>
        <xdr:cNvPr id="3" name="TextBox 2">
          <a:extLst>
            <a:ext uri="{FF2B5EF4-FFF2-40B4-BE49-F238E27FC236}">
              <a16:creationId xmlns:a16="http://schemas.microsoft.com/office/drawing/2014/main" xmlns="" id="{00000000-0008-0000-1400-000003000000}"/>
            </a:ext>
          </a:extLst>
        </xdr:cNvPr>
        <xdr:cNvSpPr txBox="1"/>
      </xdr:nvSpPr>
      <xdr:spPr>
        <a:xfrm>
          <a:off x="628650" y="8048625"/>
          <a:ext cx="8210550"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Section 16</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22-32-109.  Board of education – specific duties.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(1 )(mm)  Ensure that each student who enrolls in the 6</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in a district public school, on the day of enrollment, is registered with the on-line college planning and preparation resource </a:t>
          </a:r>
          <a:r>
            <a:rPr lang="en-US" sz="1100">
              <a:solidFill>
                <a:srgbClr val="FF0000"/>
              </a:solidFill>
              <a:effectLst/>
              <a:latin typeface="+mn-lt"/>
              <a:ea typeface="+mn-ea"/>
              <a:cs typeface="+mn-cs"/>
            </a:rPr>
            <a:t>“College in Colorado”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public school shall assist each student and his or her parent or guardian to develop and maintain the student’s individual career and education plans no later than the 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but may assist prior to the 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a:t>
          </a:r>
          <a:r>
            <a:rPr lang="en-US" sz="1100">
              <a:solidFill>
                <a:srgbClr val="FF0000"/>
              </a:solidFill>
              <a:effectLst/>
              <a:latin typeface="+mn-lt"/>
              <a:ea typeface="+mn-ea"/>
              <a:cs typeface="+mn-cs"/>
            </a:rPr>
            <a:t>(CIC not specifically charged)</a:t>
          </a:r>
        </a:p>
        <a:p>
          <a:endParaRPr lang="en-US" sz="1100"/>
        </a:p>
      </xdr:txBody>
    </xdr:sp>
    <xdr:clientData/>
  </xdr:twoCellAnchor>
  <xdr:twoCellAnchor>
    <xdr:from>
      <xdr:col>0</xdr:col>
      <xdr:colOff>647700</xdr:colOff>
      <xdr:row>68</xdr:row>
      <xdr:rowOff>200024</xdr:rowOff>
    </xdr:from>
    <xdr:to>
      <xdr:col>12</xdr:col>
      <xdr:colOff>542925</xdr:colOff>
      <xdr:row>74</xdr:row>
      <xdr:rowOff>114300</xdr:rowOff>
    </xdr:to>
    <xdr:sp macro="" textlink="">
      <xdr:nvSpPr>
        <xdr:cNvPr id="4" name="TextBox 3">
          <a:extLst>
            <a:ext uri="{FF2B5EF4-FFF2-40B4-BE49-F238E27FC236}">
              <a16:creationId xmlns:a16="http://schemas.microsoft.com/office/drawing/2014/main" xmlns="" id="{00000000-0008-0000-1400-000004000000}"/>
            </a:ext>
          </a:extLst>
        </xdr:cNvPr>
        <xdr:cNvSpPr txBox="1"/>
      </xdr:nvSpPr>
      <xdr:spPr>
        <a:xfrm>
          <a:off x="647700" y="14039849"/>
          <a:ext cx="8124825" cy="1114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Inform Students and Parents of Education Leading to Jobs</a:t>
          </a:r>
          <a:endParaRPr lang="en-US" sz="1200">
            <a:solidFill>
              <a:schemeClr val="dk1"/>
            </a:solidFill>
            <a:effectLst/>
            <a:latin typeface="+mn-lt"/>
            <a:ea typeface="+mn-ea"/>
            <a:cs typeface="+mn-cs"/>
          </a:endParaRPr>
        </a:p>
        <a:p>
          <a:r>
            <a:rPr lang="en-US" sz="1200" b="0">
              <a:solidFill>
                <a:schemeClr val="dk1"/>
              </a:solidFill>
              <a:effectLst/>
              <a:latin typeface="+mn-lt"/>
              <a:ea typeface="+mn-ea"/>
              <a:cs typeface="+mn-cs"/>
            </a:rPr>
            <a:t>Requires local education providers to provide information to students and families about skilled labor jobs, the</a:t>
          </a:r>
          <a:r>
            <a:rPr lang="en-US" sz="1200" b="0" baseline="0">
              <a:solidFill>
                <a:schemeClr val="dk1"/>
              </a:solidFill>
              <a:effectLst/>
              <a:latin typeface="+mn-lt"/>
              <a:ea typeface="+mn-ea"/>
              <a:cs typeface="+mn-cs"/>
            </a:rPr>
            <a:t> military and</a:t>
          </a:r>
          <a:r>
            <a:rPr lang="en-US" sz="1200" b="0">
              <a:solidFill>
                <a:schemeClr val="dk1"/>
              </a:solidFill>
              <a:effectLst/>
              <a:latin typeface="+mn-lt"/>
              <a:ea typeface="+mn-ea"/>
              <a:cs typeface="+mn-cs"/>
            </a:rPr>
            <a:t> the availability of concurrent enrollment and availability of jobs that could be obtained with credentials earned through this mechanism. If a student chooses to follow a certain pathway, requires individual career and academic plans (ICAP) to include information on student  progress in that pathway. </a:t>
          </a:r>
          <a:r>
            <a:rPr lang="en-US" sz="1200" b="0">
              <a:solidFill>
                <a:srgbClr val="FF0000"/>
              </a:solidFill>
              <a:effectLst/>
              <a:latin typeface="+mn-lt"/>
              <a:ea typeface="+mn-ea"/>
              <a:cs typeface="+mn-cs"/>
            </a:rPr>
            <a:t>(CIC not specifically charged but</a:t>
          </a:r>
          <a:r>
            <a:rPr lang="en-US" sz="1200" b="0" baseline="0">
              <a:solidFill>
                <a:srgbClr val="FF0000"/>
              </a:solidFill>
              <a:effectLst/>
              <a:latin typeface="+mn-lt"/>
              <a:ea typeface="+mn-ea"/>
              <a:cs typeface="+mn-cs"/>
            </a:rPr>
            <a:t> ICAP implications</a:t>
          </a:r>
          <a:r>
            <a:rPr lang="en-US" sz="1200" b="0">
              <a:solidFill>
                <a:srgbClr val="FF0000"/>
              </a:solidFill>
              <a:effectLst/>
              <a:latin typeface="+mn-lt"/>
              <a:ea typeface="+mn-ea"/>
              <a:cs typeface="+mn-cs"/>
            </a:rPr>
            <a: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twoCellAnchor>
    <xdr:from>
      <xdr:col>0</xdr:col>
      <xdr:colOff>647700</xdr:colOff>
      <xdr:row>23</xdr:row>
      <xdr:rowOff>85724</xdr:rowOff>
    </xdr:from>
    <xdr:to>
      <xdr:col>13</xdr:col>
      <xdr:colOff>428625</xdr:colOff>
      <xdr:row>38</xdr:row>
      <xdr:rowOff>161924</xdr:rowOff>
    </xdr:to>
    <xdr:sp macro="" textlink="">
      <xdr:nvSpPr>
        <xdr:cNvPr id="5" name="TextBox 4">
          <a:extLst>
            <a:ext uri="{FF2B5EF4-FFF2-40B4-BE49-F238E27FC236}">
              <a16:creationId xmlns:a16="http://schemas.microsoft.com/office/drawing/2014/main" xmlns="" id="{00000000-0008-0000-1400-000005000000}"/>
            </a:ext>
          </a:extLst>
        </xdr:cNvPr>
        <xdr:cNvSpPr txBox="1"/>
      </xdr:nvSpPr>
      <xdr:spPr>
        <a:xfrm>
          <a:off x="647700" y="4724399"/>
          <a:ext cx="8696325" cy="307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baseline="0">
              <a:solidFill>
                <a:schemeClr val="dk1"/>
              </a:solidFill>
              <a:latin typeface="+mn-lt"/>
              <a:ea typeface="+mn-ea"/>
              <a:cs typeface="+mn-cs"/>
            </a:rPr>
            <a:t>Pursuant to statute (C.R.S. §23-18-202), the Colorado Student Loan Program, d/b/a College Assist, is responsible for the administration of the COF program. In administering the program, College Assist works with all COF stake holders to ensure the program works properly. College Assist is responsible for:</a:t>
          </a:r>
        </a:p>
        <a:p>
          <a:r>
            <a:rPr lang="en-US" sz="1200" b="0" i="0" u="none" strike="noStrike" baseline="0">
              <a:solidFill>
                <a:schemeClr val="dk1"/>
              </a:solidFill>
              <a:latin typeface="+mn-lt"/>
              <a:ea typeface="+mn-ea"/>
              <a:cs typeface="+mn-cs"/>
            </a:rPr>
            <a:t>...</a:t>
          </a:r>
        </a:p>
        <a:p>
          <a:r>
            <a:rPr lang="en-US" sz="1200" b="0" i="0" u="none" strike="noStrike" baseline="0">
              <a:solidFill>
                <a:schemeClr val="dk1"/>
              </a:solidFill>
              <a:latin typeface="+mn-lt"/>
              <a:ea typeface="+mn-ea"/>
              <a:cs typeface="+mn-cs"/>
            </a:rPr>
            <a:t>• Providing information regarding the College Opportunity Fund on an internet website to assist students in planning financially and academically to attend an institution of higher education in Colorado...</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Initially, staff created a website to provide information regarding the College Opportunity Fund and to allow students to apply. This website was available July 1, 2004, when the SB04-189 was signed into law. The website contained information about how to apply for COF... </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In January 2005, the </a:t>
          </a:r>
          <a:r>
            <a:rPr lang="en-US" sz="1200" b="0" i="0" u="none" strike="noStrike" baseline="0">
              <a:solidFill>
                <a:srgbClr val="FF0000"/>
              </a:solidFill>
              <a:latin typeface="+mn-lt"/>
              <a:ea typeface="+mn-ea"/>
              <a:cs typeface="+mn-cs"/>
            </a:rPr>
            <a:t>www.collegeincolorado.org website </a:t>
          </a:r>
          <a:r>
            <a:rPr lang="en-US" sz="1200" b="0" i="0" u="none" strike="noStrike" baseline="0">
              <a:solidFill>
                <a:schemeClr val="dk1"/>
              </a:solidFill>
              <a:latin typeface="+mn-lt"/>
              <a:ea typeface="+mn-ea"/>
              <a:cs typeface="+mn-cs"/>
            </a:rPr>
            <a:t>was launched to assist students in financial and academic planning to attend an institution of higher education. Students accessing this website were encouraged to apply to COF through a link on the home page. College In College also provides material about the COF to students in middle and high schools.</a:t>
          </a:r>
          <a:endParaRPr lang="en-US" sz="1200"/>
        </a:p>
      </xdr:txBody>
    </xdr:sp>
    <xdr:clientData/>
  </xdr:twoCellAnchor>
  <xdr:twoCellAnchor>
    <xdr:from>
      <xdr:col>0</xdr:col>
      <xdr:colOff>638175</xdr:colOff>
      <xdr:row>4</xdr:row>
      <xdr:rowOff>114299</xdr:rowOff>
    </xdr:from>
    <xdr:to>
      <xdr:col>13</xdr:col>
      <xdr:colOff>104775</xdr:colOff>
      <xdr:row>10</xdr:row>
      <xdr:rowOff>95250</xdr:rowOff>
    </xdr:to>
    <xdr:sp macro="" textlink="">
      <xdr:nvSpPr>
        <xdr:cNvPr id="6" name="TextBox 5">
          <a:extLst>
            <a:ext uri="{FF2B5EF4-FFF2-40B4-BE49-F238E27FC236}">
              <a16:creationId xmlns:a16="http://schemas.microsoft.com/office/drawing/2014/main" xmlns="" id="{00000000-0008-0000-1400-000006000000}"/>
            </a:ext>
          </a:extLst>
        </xdr:cNvPr>
        <xdr:cNvSpPr txBox="1"/>
      </xdr:nvSpPr>
      <xdr:spPr>
        <a:xfrm>
          <a:off x="638175" y="952499"/>
          <a:ext cx="8382000" cy="118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Directs the </a:t>
          </a:r>
          <a:r>
            <a:rPr lang="en-US" sz="1100">
              <a:solidFill>
                <a:srgbClr val="FF0000"/>
              </a:solidFill>
              <a:effectLst/>
              <a:latin typeface="+mn-lt"/>
              <a:ea typeface="+mn-ea"/>
              <a:cs typeface="+mn-cs"/>
            </a:rPr>
            <a:t>Colorado Commission on Higher Education (CCHE) </a:t>
          </a:r>
          <a:r>
            <a:rPr lang="en-US" sz="1100">
              <a:solidFill>
                <a:schemeClr val="dk1"/>
              </a:solidFill>
              <a:effectLst/>
              <a:latin typeface="+mn-lt"/>
              <a:ea typeface="+mn-ea"/>
              <a:cs typeface="+mn-cs"/>
            </a:rPr>
            <a:t>to  provide families of students who have taken the 11</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ACT test with information regarding:</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Remediation “Cut-scores” in Reading, Writing and Math</a:t>
          </a:r>
        </a:p>
        <a:p>
          <a:pPr lvl="0"/>
          <a:r>
            <a:rPr lang="en-US" sz="1100">
              <a:solidFill>
                <a:schemeClr val="dk1"/>
              </a:solidFill>
              <a:effectLst/>
              <a:latin typeface="+mn-lt"/>
              <a:ea typeface="+mn-ea"/>
              <a:cs typeface="+mn-cs"/>
            </a:rPr>
            <a:t>Availability of remedial instruction</a:t>
          </a:r>
        </a:p>
        <a:p>
          <a:pPr lvl="0"/>
          <a:r>
            <a:rPr lang="en-US" sz="1100">
              <a:solidFill>
                <a:schemeClr val="dk1"/>
              </a:solidFill>
              <a:effectLst/>
              <a:latin typeface="+mn-lt"/>
              <a:ea typeface="+mn-ea"/>
              <a:cs typeface="+mn-cs"/>
            </a:rPr>
            <a:t>Opportunities to develop a plan to address the Higher Education Admission Requirements</a:t>
          </a:r>
        </a:p>
        <a:p>
          <a:endParaRPr lang="en-US" sz="1100"/>
        </a:p>
      </xdr:txBody>
    </xdr:sp>
    <xdr:clientData/>
  </xdr:twoCellAnchor>
  <xdr:twoCellAnchor>
    <xdr:from>
      <xdr:col>0</xdr:col>
      <xdr:colOff>628651</xdr:colOff>
      <xdr:row>10</xdr:row>
      <xdr:rowOff>180975</xdr:rowOff>
    </xdr:from>
    <xdr:to>
      <xdr:col>13</xdr:col>
      <xdr:colOff>171451</xdr:colOff>
      <xdr:row>22</xdr:row>
      <xdr:rowOff>0</xdr:rowOff>
    </xdr:to>
    <xdr:sp macro="" textlink="">
      <xdr:nvSpPr>
        <xdr:cNvPr id="7" name="TextBox 6">
          <a:extLst>
            <a:ext uri="{FF2B5EF4-FFF2-40B4-BE49-F238E27FC236}">
              <a16:creationId xmlns:a16="http://schemas.microsoft.com/office/drawing/2014/main" xmlns="" id="{00000000-0008-0000-1400-000007000000}"/>
            </a:ext>
          </a:extLst>
        </xdr:cNvPr>
        <xdr:cNvSpPr txBox="1"/>
      </xdr:nvSpPr>
      <xdr:spPr>
        <a:xfrm>
          <a:off x="628651" y="2219325"/>
          <a:ext cx="8458200" cy="221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Directs the </a:t>
          </a:r>
          <a:r>
            <a:rPr lang="en-US" sz="1100">
              <a:solidFill>
                <a:srgbClr val="FF0000"/>
              </a:solidFill>
              <a:effectLst/>
              <a:latin typeface="+mn-lt"/>
              <a:ea typeface="+mn-ea"/>
              <a:cs typeface="+mn-cs"/>
            </a:rPr>
            <a:t>Colorado Commission on Higher Education </a:t>
          </a:r>
          <a:r>
            <a:rPr lang="en-US" sz="1100">
              <a:solidFill>
                <a:schemeClr val="dk1"/>
              </a:solidFill>
              <a:effectLst/>
              <a:latin typeface="+mn-lt"/>
              <a:ea typeface="+mn-ea"/>
              <a:cs typeface="+mn-cs"/>
            </a:rPr>
            <a:t>to provide families of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students enrolled in public schools with the following information:</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Description of the Higher Education Admission Requirements (HEAR)</a:t>
          </a:r>
        </a:p>
        <a:p>
          <a:pPr lvl="1"/>
          <a:r>
            <a:rPr lang="en-US" sz="1100">
              <a:solidFill>
                <a:schemeClr val="dk1"/>
              </a:solidFill>
              <a:effectLst/>
              <a:latin typeface="+mn-lt"/>
              <a:ea typeface="+mn-ea"/>
              <a:cs typeface="+mn-cs"/>
            </a:rPr>
            <a:t>Availability of college prep/college level courses</a:t>
          </a:r>
        </a:p>
        <a:p>
          <a:pPr lvl="1"/>
          <a:r>
            <a:rPr lang="en-US" sz="1100">
              <a:solidFill>
                <a:schemeClr val="dk1"/>
              </a:solidFill>
              <a:effectLst/>
              <a:latin typeface="+mn-lt"/>
              <a:ea typeface="+mn-ea"/>
              <a:cs typeface="+mn-cs"/>
            </a:rPr>
            <a:t>Explanation of the State’s financial aid resources</a:t>
          </a:r>
        </a:p>
        <a:p>
          <a:pPr lvl="1"/>
          <a:r>
            <a:rPr lang="en-US" sz="1100">
              <a:solidFill>
                <a:schemeClr val="dk1"/>
              </a:solidFill>
              <a:effectLst/>
              <a:latin typeface="+mn-lt"/>
              <a:ea typeface="+mn-ea"/>
              <a:cs typeface="+mn-cs"/>
            </a:rPr>
            <a:t>Explanation of the College Opportunity Fund Stipend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statute also requires school districts to notify families of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students as to which High School courses meet the HEAR.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Statute also provides for the creation of the statewide Pre-Collegiate Database.</a:t>
          </a: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114299</xdr:colOff>
      <xdr:row>2</xdr:row>
      <xdr:rowOff>152400</xdr:rowOff>
    </xdr:from>
    <xdr:to>
      <xdr:col>11</xdr:col>
      <xdr:colOff>390524</xdr:colOff>
      <xdr:row>21</xdr:row>
      <xdr:rowOff>61912</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104775</xdr:rowOff>
        </xdr:from>
        <xdr:to>
          <xdr:col>17</xdr:col>
          <xdr:colOff>323850</xdr:colOff>
          <xdr:row>39</xdr:row>
          <xdr:rowOff>104775</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19051</xdr:colOff>
      <xdr:row>0</xdr:row>
      <xdr:rowOff>19050</xdr:rowOff>
    </xdr:from>
    <xdr:to>
      <xdr:col>11</xdr:col>
      <xdr:colOff>190501</xdr:colOff>
      <xdr:row>2</xdr:row>
      <xdr:rowOff>161925</xdr:rowOff>
    </xdr:to>
    <xdr:sp macro="" textlink="">
      <xdr:nvSpPr>
        <xdr:cNvPr id="2" name="TextBox 1">
          <a:extLst>
            <a:ext uri="{FF2B5EF4-FFF2-40B4-BE49-F238E27FC236}">
              <a16:creationId xmlns="" xmlns:a16="http://schemas.microsoft.com/office/drawing/2014/main" id="{7FC9E17B-2D93-494A-8335-08DF41689881}"/>
            </a:ext>
          </a:extLst>
        </xdr:cNvPr>
        <xdr:cNvSpPr txBox="1"/>
      </xdr:nvSpPr>
      <xdr:spPr>
        <a:xfrm>
          <a:off x="2476501" y="19050"/>
          <a:ext cx="897255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Account elements</a:t>
          </a:r>
          <a:r>
            <a:rPr lang="en-US" sz="1100"/>
            <a:t>: First, Last,</a:t>
          </a:r>
          <a:r>
            <a:rPr lang="en-US" sz="1100" baseline="0"/>
            <a:t> Middle Name, Gender, Zip Code, DOB, IDs </a:t>
          </a:r>
        </a:p>
        <a:p>
          <a:r>
            <a:rPr lang="en-US" sz="1100" baseline="0">
              <a:solidFill>
                <a:srgbClr val="FF0000"/>
              </a:solidFill>
            </a:rPr>
            <a:t>Establish Archetype Elements</a:t>
          </a:r>
          <a:r>
            <a:rPr lang="en-US" sz="1100" baseline="0"/>
            <a:t>: DOB &gt; 18, Highest level of education =&gt; Diploma/HSE Cert, Employment Status = Unemployed</a:t>
          </a:r>
        </a:p>
        <a:p>
          <a:r>
            <a:rPr lang="en-US" sz="1100" baseline="0">
              <a:solidFill>
                <a:srgbClr val="FF0000"/>
              </a:solidFill>
            </a:rPr>
            <a:t>Example based upon Areas of Concern Elements as</a:t>
          </a:r>
          <a:r>
            <a:rPr lang="en-US" sz="1100" baseline="0"/>
            <a:t>: Finding work right now, not having enough money to live on, exploring future careers</a:t>
          </a:r>
          <a:endParaRPr lang="en-US" sz="1100"/>
        </a:p>
      </xdr:txBody>
    </xdr:sp>
    <xdr:clientData/>
  </xdr:twoCellAnchor>
  <xdr:twoCellAnchor>
    <xdr:from>
      <xdr:col>4</xdr:col>
      <xdr:colOff>85725</xdr:colOff>
      <xdr:row>5</xdr:row>
      <xdr:rowOff>104775</xdr:rowOff>
    </xdr:from>
    <xdr:to>
      <xdr:col>4</xdr:col>
      <xdr:colOff>666750</xdr:colOff>
      <xdr:row>5</xdr:row>
      <xdr:rowOff>104775</xdr:rowOff>
    </xdr:to>
    <xdr:cxnSp macro="">
      <xdr:nvCxnSpPr>
        <xdr:cNvPr id="3" name="Straight Arrow Connector 2">
          <a:extLst>
            <a:ext uri="{FF2B5EF4-FFF2-40B4-BE49-F238E27FC236}">
              <a16:creationId xmlns="" xmlns:a16="http://schemas.microsoft.com/office/drawing/2014/main" id="{9F6303A8-4397-4ADB-B748-77DF2300BEEC}"/>
            </a:ext>
          </a:extLst>
        </xdr:cNvPr>
        <xdr:cNvCxnSpPr/>
      </xdr:nvCxnSpPr>
      <xdr:spPr>
        <a:xfrm>
          <a:off x="3419475" y="1438275"/>
          <a:ext cx="581025"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9</xdr:row>
      <xdr:rowOff>361950</xdr:rowOff>
    </xdr:from>
    <xdr:to>
      <xdr:col>4</xdr:col>
      <xdr:colOff>533400</xdr:colOff>
      <xdr:row>9</xdr:row>
      <xdr:rowOff>504825</xdr:rowOff>
    </xdr:to>
    <xdr:sp macro="" textlink="">
      <xdr:nvSpPr>
        <xdr:cNvPr id="4" name="Flowchart: Connector 3">
          <a:extLst>
            <a:ext uri="{FF2B5EF4-FFF2-40B4-BE49-F238E27FC236}">
              <a16:creationId xmlns="" xmlns:a16="http://schemas.microsoft.com/office/drawing/2014/main" id="{50DA16FB-FA6B-4888-AC66-2592BC7BFAA4}"/>
            </a:ext>
          </a:extLst>
        </xdr:cNvPr>
        <xdr:cNvSpPr/>
      </xdr:nvSpPr>
      <xdr:spPr>
        <a:xfrm>
          <a:off x="3733800" y="3609975"/>
          <a:ext cx="133350" cy="142875"/>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484716</xdr:colOff>
      <xdr:row>12</xdr:row>
      <xdr:rowOff>268816</xdr:rowOff>
    </xdr:from>
    <xdr:to>
      <xdr:col>5</xdr:col>
      <xdr:colOff>618066</xdr:colOff>
      <xdr:row>12</xdr:row>
      <xdr:rowOff>411691</xdr:rowOff>
    </xdr:to>
    <xdr:sp macro="" textlink="">
      <xdr:nvSpPr>
        <xdr:cNvPr id="5" name="Flowchart: Connector 4">
          <a:extLst>
            <a:ext uri="{FF2B5EF4-FFF2-40B4-BE49-F238E27FC236}">
              <a16:creationId xmlns="" xmlns:a16="http://schemas.microsoft.com/office/drawing/2014/main" id="{297E1B4B-A8C6-467E-BC1D-49258F01E2EA}"/>
            </a:ext>
          </a:extLst>
        </xdr:cNvPr>
        <xdr:cNvSpPr/>
      </xdr:nvSpPr>
      <xdr:spPr>
        <a:xfrm>
          <a:off x="4612216" y="5232399"/>
          <a:ext cx="133350" cy="142875"/>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575734</xdr:colOff>
      <xdr:row>11</xdr:row>
      <xdr:rowOff>398991</xdr:rowOff>
    </xdr:from>
    <xdr:to>
      <xdr:col>6</xdr:col>
      <xdr:colOff>709084</xdr:colOff>
      <xdr:row>11</xdr:row>
      <xdr:rowOff>541866</xdr:rowOff>
    </xdr:to>
    <xdr:sp macro="" textlink="">
      <xdr:nvSpPr>
        <xdr:cNvPr id="6" name="Flowchart: Connector 5">
          <a:extLst>
            <a:ext uri="{FF2B5EF4-FFF2-40B4-BE49-F238E27FC236}">
              <a16:creationId xmlns="" xmlns:a16="http://schemas.microsoft.com/office/drawing/2014/main" id="{E1040BD4-88C8-4243-99BD-B0A3B0864574}"/>
            </a:ext>
          </a:extLst>
        </xdr:cNvPr>
        <xdr:cNvSpPr/>
      </xdr:nvSpPr>
      <xdr:spPr>
        <a:xfrm>
          <a:off x="5404909" y="4790016"/>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523875</xdr:colOff>
      <xdr:row>6</xdr:row>
      <xdr:rowOff>400050</xdr:rowOff>
    </xdr:from>
    <xdr:to>
      <xdr:col>7</xdr:col>
      <xdr:colOff>657225</xdr:colOff>
      <xdr:row>6</xdr:row>
      <xdr:rowOff>542925</xdr:rowOff>
    </xdr:to>
    <xdr:sp macro="" textlink="">
      <xdr:nvSpPr>
        <xdr:cNvPr id="7" name="Flowchart: Connector 6">
          <a:extLst>
            <a:ext uri="{FF2B5EF4-FFF2-40B4-BE49-F238E27FC236}">
              <a16:creationId xmlns="" xmlns:a16="http://schemas.microsoft.com/office/drawing/2014/main" id="{704D94BB-38D5-45DF-A210-BB3CA604F77A}"/>
            </a:ext>
          </a:extLst>
        </xdr:cNvPr>
        <xdr:cNvSpPr/>
      </xdr:nvSpPr>
      <xdr:spPr>
        <a:xfrm>
          <a:off x="6067425" y="19335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548217</xdr:colOff>
      <xdr:row>7</xdr:row>
      <xdr:rowOff>130175</xdr:rowOff>
    </xdr:from>
    <xdr:to>
      <xdr:col>8</xdr:col>
      <xdr:colOff>681567</xdr:colOff>
      <xdr:row>7</xdr:row>
      <xdr:rowOff>273050</xdr:rowOff>
    </xdr:to>
    <xdr:sp macro="" textlink="">
      <xdr:nvSpPr>
        <xdr:cNvPr id="10" name="Flowchart: Connector 9">
          <a:extLst>
            <a:ext uri="{FF2B5EF4-FFF2-40B4-BE49-F238E27FC236}">
              <a16:creationId xmlns="" xmlns:a16="http://schemas.microsoft.com/office/drawing/2014/main" id="{71460F0D-C3A2-4B39-A087-5D53E4EE4659}"/>
            </a:ext>
          </a:extLst>
        </xdr:cNvPr>
        <xdr:cNvSpPr/>
      </xdr:nvSpPr>
      <xdr:spPr>
        <a:xfrm>
          <a:off x="8234892" y="2235200"/>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542925</xdr:colOff>
      <xdr:row>6</xdr:row>
      <xdr:rowOff>361950</xdr:rowOff>
    </xdr:from>
    <xdr:to>
      <xdr:col>9</xdr:col>
      <xdr:colOff>676275</xdr:colOff>
      <xdr:row>6</xdr:row>
      <xdr:rowOff>504825</xdr:rowOff>
    </xdr:to>
    <xdr:sp macro="" textlink="">
      <xdr:nvSpPr>
        <xdr:cNvPr id="12" name="Flowchart: Connector 11">
          <a:extLst>
            <a:ext uri="{FF2B5EF4-FFF2-40B4-BE49-F238E27FC236}">
              <a16:creationId xmlns="" xmlns:a16="http://schemas.microsoft.com/office/drawing/2014/main" id="{C8EB7FB8-90D1-4E0F-94A6-87ECD82A9EEF}"/>
            </a:ext>
          </a:extLst>
        </xdr:cNvPr>
        <xdr:cNvSpPr/>
      </xdr:nvSpPr>
      <xdr:spPr>
        <a:xfrm>
          <a:off x="9658350" y="18954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552450</xdr:colOff>
      <xdr:row>8</xdr:row>
      <xdr:rowOff>38100</xdr:rowOff>
    </xdr:from>
    <xdr:to>
      <xdr:col>10</xdr:col>
      <xdr:colOff>685800</xdr:colOff>
      <xdr:row>8</xdr:row>
      <xdr:rowOff>180975</xdr:rowOff>
    </xdr:to>
    <xdr:sp macro="" textlink="">
      <xdr:nvSpPr>
        <xdr:cNvPr id="13" name="Flowchart: Connector 12">
          <a:extLst>
            <a:ext uri="{FF2B5EF4-FFF2-40B4-BE49-F238E27FC236}">
              <a16:creationId xmlns="" xmlns:a16="http://schemas.microsoft.com/office/drawing/2014/main" id="{BC285FC7-E150-4D21-964A-D99EEB395221}"/>
            </a:ext>
          </a:extLst>
        </xdr:cNvPr>
        <xdr:cNvSpPr/>
      </xdr:nvSpPr>
      <xdr:spPr>
        <a:xfrm>
          <a:off x="11096625" y="271462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581025</xdr:colOff>
      <xdr:row>6</xdr:row>
      <xdr:rowOff>400050</xdr:rowOff>
    </xdr:from>
    <xdr:to>
      <xdr:col>11</xdr:col>
      <xdr:colOff>714375</xdr:colOff>
      <xdr:row>6</xdr:row>
      <xdr:rowOff>542925</xdr:rowOff>
    </xdr:to>
    <xdr:sp macro="" textlink="">
      <xdr:nvSpPr>
        <xdr:cNvPr id="14" name="Flowchart: Connector 13">
          <a:extLst>
            <a:ext uri="{FF2B5EF4-FFF2-40B4-BE49-F238E27FC236}">
              <a16:creationId xmlns="" xmlns:a16="http://schemas.microsoft.com/office/drawing/2014/main" id="{0071F4C5-6490-471D-89F2-984D2CE520AA}"/>
            </a:ext>
          </a:extLst>
        </xdr:cNvPr>
        <xdr:cNvSpPr/>
      </xdr:nvSpPr>
      <xdr:spPr>
        <a:xfrm>
          <a:off x="11839575" y="19335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552450</xdr:colOff>
      <xdr:row>10</xdr:row>
      <xdr:rowOff>57150</xdr:rowOff>
    </xdr:from>
    <xdr:to>
      <xdr:col>13</xdr:col>
      <xdr:colOff>685800</xdr:colOff>
      <xdr:row>10</xdr:row>
      <xdr:rowOff>200025</xdr:rowOff>
    </xdr:to>
    <xdr:sp macro="" textlink="">
      <xdr:nvSpPr>
        <xdr:cNvPr id="15" name="Flowchart: Connector 14">
          <a:extLst>
            <a:ext uri="{FF2B5EF4-FFF2-40B4-BE49-F238E27FC236}">
              <a16:creationId xmlns="" xmlns:a16="http://schemas.microsoft.com/office/drawing/2014/main" id="{5BFFD9F3-8EC5-4AD9-A22C-0B58D830439D}"/>
            </a:ext>
          </a:extLst>
        </xdr:cNvPr>
        <xdr:cNvSpPr/>
      </xdr:nvSpPr>
      <xdr:spPr>
        <a:xfrm>
          <a:off x="13287375" y="38766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542925</xdr:colOff>
      <xdr:row>13</xdr:row>
      <xdr:rowOff>28575</xdr:rowOff>
    </xdr:from>
    <xdr:to>
      <xdr:col>12</xdr:col>
      <xdr:colOff>676275</xdr:colOff>
      <xdr:row>13</xdr:row>
      <xdr:rowOff>171450</xdr:rowOff>
    </xdr:to>
    <xdr:sp macro="" textlink="">
      <xdr:nvSpPr>
        <xdr:cNvPr id="16" name="Flowchart: Connector 15">
          <a:extLst>
            <a:ext uri="{FF2B5EF4-FFF2-40B4-BE49-F238E27FC236}">
              <a16:creationId xmlns="" xmlns:a16="http://schemas.microsoft.com/office/drawing/2014/main" id="{3363FB9D-99F2-4E15-9016-6DFC0DF9F777}"/>
            </a:ext>
          </a:extLst>
        </xdr:cNvPr>
        <xdr:cNvSpPr/>
      </xdr:nvSpPr>
      <xdr:spPr>
        <a:xfrm>
          <a:off x="12563475" y="57435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6</xdr:row>
      <xdr:rowOff>276225</xdr:rowOff>
    </xdr:from>
    <xdr:to>
      <xdr:col>14</xdr:col>
      <xdr:colOff>628650</xdr:colOff>
      <xdr:row>6</xdr:row>
      <xdr:rowOff>419100</xdr:rowOff>
    </xdr:to>
    <xdr:sp macro="" textlink="">
      <xdr:nvSpPr>
        <xdr:cNvPr id="17" name="Flowchart: Connector 16">
          <a:extLst>
            <a:ext uri="{FF2B5EF4-FFF2-40B4-BE49-F238E27FC236}">
              <a16:creationId xmlns="" xmlns:a16="http://schemas.microsoft.com/office/drawing/2014/main" id="{A42258B9-B105-4B08-A56B-D2C4881EED6B}"/>
            </a:ext>
          </a:extLst>
        </xdr:cNvPr>
        <xdr:cNvSpPr/>
      </xdr:nvSpPr>
      <xdr:spPr>
        <a:xfrm>
          <a:off x="13944600" y="1809750"/>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513871</xdr:colOff>
      <xdr:row>9</xdr:row>
      <xdr:rowOff>483901</xdr:rowOff>
    </xdr:from>
    <xdr:to>
      <xdr:col>5</xdr:col>
      <xdr:colOff>551391</xdr:colOff>
      <xdr:row>12</xdr:row>
      <xdr:rowOff>268816</xdr:rowOff>
    </xdr:to>
    <xdr:cxnSp macro="">
      <xdr:nvCxnSpPr>
        <xdr:cNvPr id="18" name="Straight Arrow Connector 17">
          <a:extLst>
            <a:ext uri="{FF2B5EF4-FFF2-40B4-BE49-F238E27FC236}">
              <a16:creationId xmlns="" xmlns:a16="http://schemas.microsoft.com/office/drawing/2014/main" id="{8DC021EF-B20A-4EDE-B6C5-8AAEF715D8C4}"/>
            </a:ext>
          </a:extLst>
        </xdr:cNvPr>
        <xdr:cNvCxnSpPr>
          <a:stCxn id="4" idx="5"/>
          <a:endCxn id="5" idx="0"/>
        </xdr:cNvCxnSpPr>
      </xdr:nvCxnSpPr>
      <xdr:spPr>
        <a:xfrm>
          <a:off x="3858204" y="3732984"/>
          <a:ext cx="820687" cy="14994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618066</xdr:colOff>
      <xdr:row>11</xdr:row>
      <xdr:rowOff>541866</xdr:rowOff>
    </xdr:from>
    <xdr:to>
      <xdr:col>6</xdr:col>
      <xdr:colOff>642409</xdr:colOff>
      <xdr:row>12</xdr:row>
      <xdr:rowOff>340254</xdr:rowOff>
    </xdr:to>
    <xdr:cxnSp macro="">
      <xdr:nvCxnSpPr>
        <xdr:cNvPr id="19" name="Straight Arrow Connector 18">
          <a:extLst>
            <a:ext uri="{FF2B5EF4-FFF2-40B4-BE49-F238E27FC236}">
              <a16:creationId xmlns="" xmlns:a16="http://schemas.microsoft.com/office/drawing/2014/main" id="{F15E9A1E-24AB-42C5-991F-057FB551DFC5}"/>
            </a:ext>
          </a:extLst>
        </xdr:cNvPr>
        <xdr:cNvCxnSpPr>
          <a:stCxn id="5" idx="6"/>
          <a:endCxn id="6" idx="4"/>
        </xdr:cNvCxnSpPr>
      </xdr:nvCxnSpPr>
      <xdr:spPr>
        <a:xfrm flipV="1">
          <a:off x="4745566" y="4933949"/>
          <a:ext cx="744010" cy="3698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689555</xdr:colOff>
      <xdr:row>7</xdr:row>
      <xdr:rowOff>8466</xdr:rowOff>
    </xdr:from>
    <xdr:to>
      <xdr:col>7</xdr:col>
      <xdr:colOff>566209</xdr:colOff>
      <xdr:row>11</xdr:row>
      <xdr:rowOff>419915</xdr:rowOff>
    </xdr:to>
    <xdr:cxnSp macro="">
      <xdr:nvCxnSpPr>
        <xdr:cNvPr id="20" name="Straight Arrow Connector 19">
          <a:extLst>
            <a:ext uri="{FF2B5EF4-FFF2-40B4-BE49-F238E27FC236}">
              <a16:creationId xmlns="" xmlns:a16="http://schemas.microsoft.com/office/drawing/2014/main" id="{3557F677-A9CF-45E6-857F-70C49D82F820}"/>
            </a:ext>
          </a:extLst>
        </xdr:cNvPr>
        <xdr:cNvCxnSpPr>
          <a:stCxn id="6" idx="7"/>
        </xdr:cNvCxnSpPr>
      </xdr:nvCxnSpPr>
      <xdr:spPr>
        <a:xfrm flipV="1">
          <a:off x="5518730" y="2113491"/>
          <a:ext cx="591029" cy="2697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663575</xdr:colOff>
      <xdr:row>6</xdr:row>
      <xdr:rowOff>451908</xdr:rowOff>
    </xdr:from>
    <xdr:to>
      <xdr:col>8</xdr:col>
      <xdr:colOff>567746</xdr:colOff>
      <xdr:row>7</xdr:row>
      <xdr:rowOff>151099</xdr:rowOff>
    </xdr:to>
    <xdr:cxnSp macro="">
      <xdr:nvCxnSpPr>
        <xdr:cNvPr id="21" name="Straight Arrow Connector 20">
          <a:extLst>
            <a:ext uri="{FF2B5EF4-FFF2-40B4-BE49-F238E27FC236}">
              <a16:creationId xmlns="" xmlns:a16="http://schemas.microsoft.com/office/drawing/2014/main" id="{EEE1DA6B-CA70-4AB4-88B5-10F687272E48}"/>
            </a:ext>
          </a:extLst>
        </xdr:cNvPr>
        <xdr:cNvCxnSpPr>
          <a:endCxn id="10" idx="1"/>
        </xdr:cNvCxnSpPr>
      </xdr:nvCxnSpPr>
      <xdr:spPr>
        <a:xfrm>
          <a:off x="6230408" y="1986491"/>
          <a:ext cx="623838" cy="2706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709082</xdr:colOff>
      <xdr:row>6</xdr:row>
      <xdr:rowOff>433388</xdr:rowOff>
    </xdr:from>
    <xdr:to>
      <xdr:col>9</xdr:col>
      <xdr:colOff>542925</xdr:colOff>
      <xdr:row>7</xdr:row>
      <xdr:rowOff>188913</xdr:rowOff>
    </xdr:to>
    <xdr:cxnSp macro="">
      <xdr:nvCxnSpPr>
        <xdr:cNvPr id="25" name="Straight Arrow Connector 24">
          <a:extLst>
            <a:ext uri="{FF2B5EF4-FFF2-40B4-BE49-F238E27FC236}">
              <a16:creationId xmlns="" xmlns:a16="http://schemas.microsoft.com/office/drawing/2014/main" id="{443224BD-32E3-4AC1-8CCB-EE9D42F60598}"/>
            </a:ext>
          </a:extLst>
        </xdr:cNvPr>
        <xdr:cNvCxnSpPr>
          <a:endCxn id="12" idx="2"/>
        </xdr:cNvCxnSpPr>
      </xdr:nvCxnSpPr>
      <xdr:spPr>
        <a:xfrm flipV="1">
          <a:off x="7715249" y="1967971"/>
          <a:ext cx="553509" cy="327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656746</xdr:colOff>
      <xdr:row>6</xdr:row>
      <xdr:rowOff>483901</xdr:rowOff>
    </xdr:from>
    <xdr:to>
      <xdr:col>10</xdr:col>
      <xdr:colOff>571979</xdr:colOff>
      <xdr:row>8</xdr:row>
      <xdr:rowOff>59024</xdr:rowOff>
    </xdr:to>
    <xdr:cxnSp macro="">
      <xdr:nvCxnSpPr>
        <xdr:cNvPr id="26" name="Straight Arrow Connector 25">
          <a:extLst>
            <a:ext uri="{FF2B5EF4-FFF2-40B4-BE49-F238E27FC236}">
              <a16:creationId xmlns="" xmlns:a16="http://schemas.microsoft.com/office/drawing/2014/main" id="{E7FC3DBD-EF07-41E4-818D-EE075D8C7F5F}"/>
            </a:ext>
          </a:extLst>
        </xdr:cNvPr>
        <xdr:cNvCxnSpPr>
          <a:stCxn id="12" idx="5"/>
          <a:endCxn id="13" idx="1"/>
        </xdr:cNvCxnSpPr>
      </xdr:nvCxnSpPr>
      <xdr:spPr>
        <a:xfrm>
          <a:off x="9821913" y="2018484"/>
          <a:ext cx="634899" cy="7181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xdr:row>
      <xdr:rowOff>0</xdr:rowOff>
    </xdr:from>
    <xdr:to>
      <xdr:col>11</xdr:col>
      <xdr:colOff>552450</xdr:colOff>
      <xdr:row>8</xdr:row>
      <xdr:rowOff>28575</xdr:rowOff>
    </xdr:to>
    <xdr:cxnSp macro="">
      <xdr:nvCxnSpPr>
        <xdr:cNvPr id="27" name="Straight Arrow Connector 26">
          <a:extLst>
            <a:ext uri="{FF2B5EF4-FFF2-40B4-BE49-F238E27FC236}">
              <a16:creationId xmlns="" xmlns:a16="http://schemas.microsoft.com/office/drawing/2014/main" id="{CC353502-0322-4FC5-A7D2-883A4BF6D240}"/>
            </a:ext>
          </a:extLst>
        </xdr:cNvPr>
        <xdr:cNvCxnSpPr/>
      </xdr:nvCxnSpPr>
      <xdr:spPr>
        <a:xfrm flipV="1">
          <a:off x="11258550" y="2105025"/>
          <a:ext cx="55245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723900</xdr:colOff>
      <xdr:row>7</xdr:row>
      <xdr:rowOff>0</xdr:rowOff>
    </xdr:from>
    <xdr:to>
      <xdr:col>12</xdr:col>
      <xdr:colOff>609600</xdr:colOff>
      <xdr:row>13</xdr:row>
      <xdr:rowOff>28575</xdr:rowOff>
    </xdr:to>
    <xdr:cxnSp macro="">
      <xdr:nvCxnSpPr>
        <xdr:cNvPr id="28" name="Straight Arrow Connector 27">
          <a:extLst>
            <a:ext uri="{FF2B5EF4-FFF2-40B4-BE49-F238E27FC236}">
              <a16:creationId xmlns="" xmlns:a16="http://schemas.microsoft.com/office/drawing/2014/main" id="{EBE922FE-0032-4C97-AF81-F53894EC2649}"/>
            </a:ext>
          </a:extLst>
        </xdr:cNvPr>
        <xdr:cNvCxnSpPr>
          <a:endCxn id="16" idx="0"/>
        </xdr:cNvCxnSpPr>
      </xdr:nvCxnSpPr>
      <xdr:spPr>
        <a:xfrm>
          <a:off x="11328400" y="2106083"/>
          <a:ext cx="647700" cy="36374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xdr:colOff>
      <xdr:row>10</xdr:row>
      <xdr:rowOff>247650</xdr:rowOff>
    </xdr:from>
    <xdr:to>
      <xdr:col>13</xdr:col>
      <xdr:colOff>581025</xdr:colOff>
      <xdr:row>13</xdr:row>
      <xdr:rowOff>28576</xdr:rowOff>
    </xdr:to>
    <xdr:cxnSp macro="">
      <xdr:nvCxnSpPr>
        <xdr:cNvPr id="29" name="Straight Arrow Connector 28">
          <a:extLst>
            <a:ext uri="{FF2B5EF4-FFF2-40B4-BE49-F238E27FC236}">
              <a16:creationId xmlns="" xmlns:a16="http://schemas.microsoft.com/office/drawing/2014/main" id="{7CFE58DE-C9FD-45F5-9EB8-654B7FABD5EF}"/>
            </a:ext>
          </a:extLst>
        </xdr:cNvPr>
        <xdr:cNvCxnSpPr/>
      </xdr:nvCxnSpPr>
      <xdr:spPr>
        <a:xfrm flipV="1">
          <a:off x="12753975" y="4067175"/>
          <a:ext cx="561975" cy="16764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685800</xdr:colOff>
      <xdr:row>6</xdr:row>
      <xdr:rowOff>495300</xdr:rowOff>
    </xdr:from>
    <xdr:to>
      <xdr:col>14</xdr:col>
      <xdr:colOff>523875</xdr:colOff>
      <xdr:row>10</xdr:row>
      <xdr:rowOff>9525</xdr:rowOff>
    </xdr:to>
    <xdr:cxnSp macro="">
      <xdr:nvCxnSpPr>
        <xdr:cNvPr id="30" name="Straight Arrow Connector 29">
          <a:extLst>
            <a:ext uri="{FF2B5EF4-FFF2-40B4-BE49-F238E27FC236}">
              <a16:creationId xmlns="" xmlns:a16="http://schemas.microsoft.com/office/drawing/2014/main" id="{11759330-1889-4E99-8253-51D49C60D331}"/>
            </a:ext>
          </a:extLst>
        </xdr:cNvPr>
        <xdr:cNvCxnSpPr/>
      </xdr:nvCxnSpPr>
      <xdr:spPr>
        <a:xfrm flipV="1">
          <a:off x="13420725" y="2028825"/>
          <a:ext cx="552450" cy="1800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57150</xdr:rowOff>
    </xdr:from>
    <xdr:to>
      <xdr:col>15</xdr:col>
      <xdr:colOff>638175</xdr:colOff>
      <xdr:row>14</xdr:row>
      <xdr:rowOff>200025</xdr:rowOff>
    </xdr:to>
    <xdr:sp macro="" textlink="">
      <xdr:nvSpPr>
        <xdr:cNvPr id="35" name="Flowchart: Connector 34">
          <a:extLst>
            <a:ext uri="{FF2B5EF4-FFF2-40B4-BE49-F238E27FC236}">
              <a16:creationId xmlns="" xmlns:a16="http://schemas.microsoft.com/office/drawing/2014/main" id="{3363FB9D-99F2-4E15-9016-6DFC0DF9F777}"/>
            </a:ext>
          </a:extLst>
        </xdr:cNvPr>
        <xdr:cNvSpPr/>
      </xdr:nvSpPr>
      <xdr:spPr>
        <a:xfrm>
          <a:off x="14668500" y="6343650"/>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666750</xdr:colOff>
      <xdr:row>6</xdr:row>
      <xdr:rowOff>447675</xdr:rowOff>
    </xdr:from>
    <xdr:to>
      <xdr:col>15</xdr:col>
      <xdr:colOff>514350</xdr:colOff>
      <xdr:row>14</xdr:row>
      <xdr:rowOff>9525</xdr:rowOff>
    </xdr:to>
    <xdr:cxnSp macro="">
      <xdr:nvCxnSpPr>
        <xdr:cNvPr id="36" name="Straight Arrow Connector 35"/>
        <xdr:cNvCxnSpPr/>
      </xdr:nvCxnSpPr>
      <xdr:spPr>
        <a:xfrm>
          <a:off x="14116050" y="1981200"/>
          <a:ext cx="561975" cy="4314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xdr:colOff>
      <xdr:row>3</xdr:row>
      <xdr:rowOff>142875</xdr:rowOff>
    </xdr:from>
    <xdr:to>
      <xdr:col>24</xdr:col>
      <xdr:colOff>571500</xdr:colOff>
      <xdr:row>13</xdr:row>
      <xdr:rowOff>38100</xdr:rowOff>
    </xdr:to>
    <xdr:sp macro="" textlink="">
      <xdr:nvSpPr>
        <xdr:cNvPr id="2" name="Right Arrow 1">
          <a:extLst>
            <a:ext uri="{FF2B5EF4-FFF2-40B4-BE49-F238E27FC236}">
              <a16:creationId xmlns:a16="http://schemas.microsoft.com/office/drawing/2014/main" xmlns="" id="{00000000-0008-0000-0200-000002000000}"/>
            </a:ext>
          </a:extLst>
        </xdr:cNvPr>
        <xdr:cNvSpPr/>
      </xdr:nvSpPr>
      <xdr:spPr>
        <a:xfrm>
          <a:off x="11563350" y="723900"/>
          <a:ext cx="1171575" cy="3057525"/>
        </a:xfrm>
        <a:prstGeom prst="rightArrow">
          <a:avLst>
            <a:gd name="adj1" fmla="val 50000"/>
            <a:gd name="adj2" fmla="val 51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Updated</a:t>
          </a:r>
          <a:r>
            <a:rPr lang="en-US" sz="1400" b="1" baseline="0"/>
            <a:t> Product Launch</a:t>
          </a:r>
          <a:endParaRPr lang="en-US" sz="1400" b="1"/>
        </a:p>
      </xdr:txBody>
    </xdr:sp>
    <xdr:clientData/>
  </xdr:twoCellAnchor>
  <xdr:twoCellAnchor>
    <xdr:from>
      <xdr:col>11</xdr:col>
      <xdr:colOff>28573</xdr:colOff>
      <xdr:row>14</xdr:row>
      <xdr:rowOff>19050</xdr:rowOff>
    </xdr:from>
    <xdr:to>
      <xdr:col>13</xdr:col>
      <xdr:colOff>438149</xdr:colOff>
      <xdr:row>26</xdr:row>
      <xdr:rowOff>142875</xdr:rowOff>
    </xdr:to>
    <xdr:sp macro="" textlink="">
      <xdr:nvSpPr>
        <xdr:cNvPr id="3" name="Right Arrow 2">
          <a:extLst>
            <a:ext uri="{FF2B5EF4-FFF2-40B4-BE49-F238E27FC236}">
              <a16:creationId xmlns:a16="http://schemas.microsoft.com/office/drawing/2014/main" xmlns="" id="{00000000-0008-0000-0200-000003000000}"/>
            </a:ext>
          </a:extLst>
        </xdr:cNvPr>
        <xdr:cNvSpPr/>
      </xdr:nvSpPr>
      <xdr:spPr>
        <a:xfrm rot="10800000" flipV="1">
          <a:off x="6095998" y="3962400"/>
          <a:ext cx="1323976" cy="3057525"/>
        </a:xfrm>
        <a:prstGeom prst="rightArrow">
          <a:avLst>
            <a:gd name="adj1" fmla="val 50000"/>
            <a:gd name="adj2" fmla="val 51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CIC.org (OYF)</a:t>
          </a:r>
          <a:r>
            <a:rPr lang="en-US" sz="1400" b="1" baseline="0"/>
            <a:t> Shutdown</a:t>
          </a:r>
          <a:endParaRPr lang="en-US"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123824</xdr:colOff>
      <xdr:row>1</xdr:row>
      <xdr:rowOff>147636</xdr:rowOff>
    </xdr:from>
    <xdr:to>
      <xdr:col>12</xdr:col>
      <xdr:colOff>257175</xdr:colOff>
      <xdr:row>28</xdr:row>
      <xdr:rowOff>0</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742950</xdr:colOff>
      <xdr:row>2</xdr:row>
      <xdr:rowOff>95251</xdr:rowOff>
    </xdr:from>
    <xdr:to>
      <xdr:col>11</xdr:col>
      <xdr:colOff>9525</xdr:colOff>
      <xdr:row>29</xdr:row>
      <xdr:rowOff>123825</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0.17339</cdr:x>
      <cdr:y>0.61428</cdr:y>
    </cdr:from>
    <cdr:to>
      <cdr:x>0.29683</cdr:x>
      <cdr:y>0.7129</cdr:y>
    </cdr:to>
    <cdr:sp macro="" textlink="">
      <cdr:nvSpPr>
        <cdr:cNvPr id="2" name="TextBox 1"/>
        <cdr:cNvSpPr txBox="1"/>
      </cdr:nvSpPr>
      <cdr:spPr>
        <a:xfrm xmlns:a="http://schemas.openxmlformats.org/drawingml/2006/main">
          <a:off x="1251852" y="2404781"/>
          <a:ext cx="891274" cy="38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Deployed</a:t>
          </a:r>
          <a:r>
            <a:rPr lang="en-US" sz="900" baseline="0"/>
            <a:t>  </a:t>
          </a:r>
        </a:p>
        <a:p xmlns:a="http://schemas.openxmlformats.org/drawingml/2006/main">
          <a:r>
            <a:rPr lang="en-US" sz="900"/>
            <a:t>August 2002</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66675</xdr:colOff>
      <xdr:row>22</xdr:row>
      <xdr:rowOff>57150</xdr:rowOff>
    </xdr:from>
    <xdr:to>
      <xdr:col>10</xdr:col>
      <xdr:colOff>695325</xdr:colOff>
      <xdr:row>28</xdr:row>
      <xdr:rowOff>76200</xdr:rowOff>
    </xdr:to>
    <xdr:sp macro="" textlink="">
      <xdr:nvSpPr>
        <xdr:cNvPr id="2" name="TextBox 1">
          <a:extLst>
            <a:ext uri="{FF2B5EF4-FFF2-40B4-BE49-F238E27FC236}">
              <a16:creationId xmlns:a16="http://schemas.microsoft.com/office/drawing/2014/main" xmlns="" id="{00000000-0008-0000-0800-000002000000}"/>
            </a:ext>
          </a:extLst>
        </xdr:cNvPr>
        <xdr:cNvSpPr txBox="1"/>
      </xdr:nvSpPr>
      <xdr:spPr>
        <a:xfrm>
          <a:off x="4505325" y="6934200"/>
          <a:ext cx="42481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chart presents </a:t>
          </a:r>
          <a:r>
            <a:rPr lang="en-US" sz="1100" baseline="0"/>
            <a:t>percentage  ranges of </a:t>
          </a:r>
          <a:r>
            <a:rPr lang="en-US" sz="1100"/>
            <a:t>new</a:t>
          </a:r>
          <a:r>
            <a:rPr lang="en-US" sz="1100" baseline="0"/>
            <a:t> College  In Colorado accounts (6-12) by district  type during the last 3 years compared to the most recent pupil count (6-12) in each district.  Districts that had more than half of their pupil count with an active CIC account during the last 3 years are depicted on the top half of the chart.  Districts are totaled by type.</a:t>
          </a:r>
          <a:endParaRPr lang="en-US" sz="1100"/>
        </a:p>
      </xdr:txBody>
    </xdr:sp>
    <xdr:clientData/>
  </xdr:twoCellAnchor>
  <xdr:twoCellAnchor>
    <xdr:from>
      <xdr:col>0</xdr:col>
      <xdr:colOff>0</xdr:colOff>
      <xdr:row>30</xdr:row>
      <xdr:rowOff>0</xdr:rowOff>
    </xdr:from>
    <xdr:to>
      <xdr:col>2</xdr:col>
      <xdr:colOff>666750</xdr:colOff>
      <xdr:row>32</xdr:row>
      <xdr:rowOff>142875</xdr:rowOff>
    </xdr:to>
    <xdr:sp macro="" textlink="">
      <xdr:nvSpPr>
        <xdr:cNvPr id="3" name="TextBox 2">
          <a:extLst>
            <a:ext uri="{FF2B5EF4-FFF2-40B4-BE49-F238E27FC236}">
              <a16:creationId xmlns:a16="http://schemas.microsoft.com/office/drawing/2014/main" xmlns="" id="{00000000-0008-0000-0800-000003000000}"/>
            </a:ext>
          </a:extLst>
        </xdr:cNvPr>
        <xdr:cNvSpPr txBox="1"/>
      </xdr:nvSpPr>
      <xdr:spPr>
        <a:xfrm>
          <a:off x="0" y="8210550"/>
          <a:ext cx="28003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148 rural districts (80%) comprise only 16% (136,000) of the student population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409575</xdr:colOff>
      <xdr:row>4</xdr:row>
      <xdr:rowOff>190501</xdr:rowOff>
    </xdr:from>
    <xdr:to>
      <xdr:col>12</xdr:col>
      <xdr:colOff>447675</xdr:colOff>
      <xdr:row>24</xdr:row>
      <xdr:rowOff>171451</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19908</xdr:colOff>
      <xdr:row>26</xdr:row>
      <xdr:rowOff>28575</xdr:rowOff>
    </xdr:to>
    <xdr:pic>
      <xdr:nvPicPr>
        <xdr:cNvPr id="2" name="Picture 1">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77908"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oftware_Development\Templates\SigmaXL_Templates\Individuals%20Control%20Cha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20Documents\2018%20Taskforce%20Work\Planning%20Work\Profile%20elements%20need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SigmaXL\SigmaXL.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oftware_Development\Templates\SigmaXL_Templates\Pareto%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viduals Control Chart"/>
      <sheetName val="Rough data"/>
      <sheetName val="Info"/>
    </sheetNames>
    <sheetDataSet>
      <sheetData sheetId="0"/>
      <sheetData sheetId="1">
        <row r="1">
          <cell r="M1">
            <v>24</v>
          </cell>
        </row>
        <row r="2">
          <cell r="M2">
            <v>36.4</v>
          </cell>
        </row>
        <row r="3">
          <cell r="A3">
            <v>5</v>
          </cell>
          <cell r="M3">
            <v>32.799999999999997</v>
          </cell>
        </row>
        <row r="4">
          <cell r="A4">
            <v>1</v>
          </cell>
          <cell r="M4">
            <v>47.6</v>
          </cell>
        </row>
        <row r="5">
          <cell r="A5">
            <v>2</v>
          </cell>
          <cell r="M5">
            <v>30.6</v>
          </cell>
        </row>
        <row r="6">
          <cell r="M6">
            <v>52.2</v>
          </cell>
        </row>
        <row r="7">
          <cell r="M7">
            <v>35.799999999999997</v>
          </cell>
        </row>
        <row r="8">
          <cell r="M8">
            <v>36.5</v>
          </cell>
        </row>
        <row r="9">
          <cell r="M9">
            <v>39.9</v>
          </cell>
        </row>
        <row r="10">
          <cell r="M10">
            <v>28</v>
          </cell>
        </row>
        <row r="11">
          <cell r="M11">
            <v>25.9</v>
          </cell>
        </row>
        <row r="12">
          <cell r="M12">
            <v>23.9</v>
          </cell>
        </row>
        <row r="13">
          <cell r="M13">
            <v>37.9</v>
          </cell>
        </row>
        <row r="14">
          <cell r="M14">
            <v>17.7</v>
          </cell>
        </row>
        <row r="15">
          <cell r="M15">
            <v>38.799999999999997</v>
          </cell>
        </row>
        <row r="16">
          <cell r="M16">
            <v>32.9</v>
          </cell>
        </row>
        <row r="17">
          <cell r="M17">
            <v>32.4</v>
          </cell>
        </row>
        <row r="18">
          <cell r="M18">
            <v>32.4</v>
          </cell>
        </row>
        <row r="19">
          <cell r="M19">
            <v>36.9</v>
          </cell>
        </row>
        <row r="20">
          <cell r="M20">
            <v>54.7</v>
          </cell>
        </row>
        <row r="21">
          <cell r="M21">
            <v>23.4</v>
          </cell>
        </row>
        <row r="22">
          <cell r="M22">
            <v>30.9</v>
          </cell>
        </row>
        <row r="23">
          <cell r="M23">
            <v>17.899999999999999</v>
          </cell>
        </row>
        <row r="24">
          <cell r="M24">
            <v>27.6</v>
          </cell>
        </row>
        <row r="25">
          <cell r="M25">
            <v>7.1</v>
          </cell>
        </row>
        <row r="26">
          <cell r="M26">
            <v>37.6</v>
          </cell>
        </row>
        <row r="27">
          <cell r="M27">
            <v>61.9</v>
          </cell>
        </row>
        <row r="28">
          <cell r="M28">
            <v>39.200000000000003</v>
          </cell>
        </row>
        <row r="29">
          <cell r="M29">
            <v>35.200000000000003</v>
          </cell>
        </row>
        <row r="30">
          <cell r="M30">
            <v>28.2</v>
          </cell>
        </row>
        <row r="31">
          <cell r="M31">
            <v>28</v>
          </cell>
        </row>
        <row r="32">
          <cell r="M32">
            <v>33.9</v>
          </cell>
        </row>
        <row r="33">
          <cell r="M33">
            <v>31.6</v>
          </cell>
        </row>
        <row r="34">
          <cell r="M34">
            <v>36.6</v>
          </cell>
        </row>
        <row r="35">
          <cell r="M35">
            <v>40.1</v>
          </cell>
        </row>
        <row r="36">
          <cell r="M36">
            <v>22.1</v>
          </cell>
        </row>
        <row r="37">
          <cell r="M37">
            <v>27.8</v>
          </cell>
        </row>
        <row r="38">
          <cell r="M38">
            <v>21.9</v>
          </cell>
        </row>
        <row r="39">
          <cell r="M39">
            <v>53.5</v>
          </cell>
        </row>
        <row r="40">
          <cell r="M40">
            <v>26.1</v>
          </cell>
        </row>
        <row r="41">
          <cell r="M41">
            <v>36.6</v>
          </cell>
        </row>
        <row r="42">
          <cell r="M42">
            <v>40.1</v>
          </cell>
        </row>
        <row r="43">
          <cell r="M43">
            <v>32.5</v>
          </cell>
        </row>
        <row r="44">
          <cell r="M44">
            <v>34.700000000000003</v>
          </cell>
        </row>
        <row r="45">
          <cell r="M45">
            <v>42.1</v>
          </cell>
        </row>
        <row r="46">
          <cell r="M46">
            <v>36.200000000000003</v>
          </cell>
        </row>
        <row r="47">
          <cell r="M47">
            <v>9</v>
          </cell>
        </row>
        <row r="48">
          <cell r="M48">
            <v>20</v>
          </cell>
        </row>
        <row r="49">
          <cell r="M49">
            <v>36.1</v>
          </cell>
        </row>
        <row r="50">
          <cell r="M50">
            <v>26</v>
          </cell>
        </row>
        <row r="51">
          <cell r="M51">
            <v>25.6</v>
          </cell>
        </row>
        <row r="52">
          <cell r="M52">
            <v>40.5</v>
          </cell>
        </row>
        <row r="53">
          <cell r="M53">
            <v>27.5</v>
          </cell>
        </row>
        <row r="54">
          <cell r="M54">
            <v>25.7</v>
          </cell>
        </row>
        <row r="55">
          <cell r="M55">
            <v>53</v>
          </cell>
        </row>
        <row r="56">
          <cell r="M56">
            <v>31.1</v>
          </cell>
        </row>
        <row r="57">
          <cell r="M57">
            <v>56.5</v>
          </cell>
        </row>
        <row r="58">
          <cell r="M58">
            <v>34.200000000000003</v>
          </cell>
        </row>
        <row r="59">
          <cell r="M59">
            <v>41.7</v>
          </cell>
        </row>
        <row r="60">
          <cell r="M60">
            <v>35.200000000000003</v>
          </cell>
        </row>
        <row r="61">
          <cell r="M61">
            <v>39.6</v>
          </cell>
        </row>
        <row r="62">
          <cell r="M62">
            <v>26</v>
          </cell>
        </row>
        <row r="63">
          <cell r="M63">
            <v>47.4</v>
          </cell>
        </row>
        <row r="64">
          <cell r="M64">
            <v>22.8</v>
          </cell>
        </row>
        <row r="65">
          <cell r="M65">
            <v>23.9</v>
          </cell>
        </row>
        <row r="66">
          <cell r="M66">
            <v>42.5</v>
          </cell>
        </row>
        <row r="67">
          <cell r="M67">
            <v>27.1</v>
          </cell>
        </row>
        <row r="68">
          <cell r="M68">
            <v>28.7</v>
          </cell>
        </row>
        <row r="69">
          <cell r="M69">
            <v>45.3</v>
          </cell>
        </row>
        <row r="70">
          <cell r="M70">
            <v>29</v>
          </cell>
        </row>
        <row r="71">
          <cell r="M71">
            <v>27.4</v>
          </cell>
        </row>
        <row r="72">
          <cell r="M72">
            <v>27.1</v>
          </cell>
        </row>
        <row r="73">
          <cell r="M73">
            <v>35.5</v>
          </cell>
        </row>
        <row r="74">
          <cell r="M74">
            <v>38</v>
          </cell>
        </row>
        <row r="75">
          <cell r="M75">
            <v>21.1</v>
          </cell>
        </row>
        <row r="76">
          <cell r="M76">
            <v>23</v>
          </cell>
        </row>
        <row r="77">
          <cell r="M77">
            <v>45.6</v>
          </cell>
        </row>
        <row r="78">
          <cell r="M78">
            <v>39.9</v>
          </cell>
        </row>
        <row r="79">
          <cell r="M79">
            <v>23.6</v>
          </cell>
        </row>
        <row r="80">
          <cell r="M80">
            <v>34.5</v>
          </cell>
        </row>
        <row r="81">
          <cell r="M81">
            <v>33.6</v>
          </cell>
        </row>
        <row r="82">
          <cell r="M82">
            <v>48.8</v>
          </cell>
        </row>
        <row r="83">
          <cell r="M83">
            <v>32.4</v>
          </cell>
        </row>
        <row r="84">
          <cell r="M84">
            <v>46.3</v>
          </cell>
        </row>
        <row r="85">
          <cell r="M85">
            <v>26.1</v>
          </cell>
        </row>
        <row r="86">
          <cell r="M86">
            <v>42.4</v>
          </cell>
        </row>
        <row r="87">
          <cell r="M87">
            <v>43.4</v>
          </cell>
        </row>
        <row r="88">
          <cell r="M88">
            <v>45.1</v>
          </cell>
        </row>
        <row r="89">
          <cell r="M89">
            <v>23.6</v>
          </cell>
        </row>
        <row r="90">
          <cell r="M90">
            <v>29.2</v>
          </cell>
        </row>
        <row r="91">
          <cell r="M91">
            <v>57.9</v>
          </cell>
        </row>
        <row r="92">
          <cell r="M92">
            <v>20.399999999999999</v>
          </cell>
        </row>
        <row r="93">
          <cell r="M93">
            <v>33</v>
          </cell>
        </row>
        <row r="94">
          <cell r="M94">
            <v>25.2</v>
          </cell>
        </row>
        <row r="95">
          <cell r="M95">
            <v>50.4</v>
          </cell>
        </row>
        <row r="96">
          <cell r="M96">
            <v>29.4</v>
          </cell>
        </row>
        <row r="97">
          <cell r="M97">
            <v>43.4</v>
          </cell>
        </row>
        <row r="98">
          <cell r="M98">
            <v>36.799999999999997</v>
          </cell>
        </row>
        <row r="99">
          <cell r="M99">
            <v>43.5</v>
          </cell>
        </row>
        <row r="100">
          <cell r="M100">
            <v>34.299999999999997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rofile elements needed"/>
    </sheetNames>
    <definedNames>
      <definedName name="cdfButton_Click" refersTo="#REF!"/>
      <definedName name="cpk_Area_Style_Click" refersTo="#REF!"/>
      <definedName name="cpk_Change_LSL_Click" refersTo="#REF!"/>
      <definedName name="cpk_Change_USL_Click" refersTo="#REF!"/>
      <definedName name="cpk_Line_Style_Click" refersTo="#REF!"/>
      <definedName name="cpk_No_LSL_Click" refersTo="#REF!"/>
      <definedName name="cpk_No_USL_Click" refersTo="#REF!"/>
      <definedName name="cpk_Res_Spinner_Click" refersTo="#REF!"/>
      <definedName name="cpkButton_Click" refersTo="#REF!"/>
      <definedName name="Diagram_Back_Click" refersTo="#REF!"/>
      <definedName name="Diagram_Finish_Click" refersTo="#REF!"/>
      <definedName name="Diagram_Finish_Click_" refersTo="#REF!"/>
      <definedName name="Diagrams_Dialog_Constructor" refersTo="#REF!"/>
      <definedName name="g_Cancel_Chart" refersTo="#REF!"/>
      <definedName name="hist_Back_Click" refersTo="#REF!"/>
      <definedName name="hist_Save_Defaults" refersTo="#REF!"/>
      <definedName name="histButton_Click" refersTo="#REF!"/>
      <definedName name="par_2DwCum_Click" refersTo="#REF!"/>
      <definedName name="par_2DwoCum_Click" refersTo="#REF!"/>
      <definedName name="par_3DwoCum_Click" refersTo="#REF!"/>
      <definedName name="par_Ascend_Click" refersTo="#REF!"/>
      <definedName name="par_Back_Click" refersTo="#REF!"/>
      <definedName name="par_Descend_Click" refersTo="#REF!"/>
      <definedName name="par_First_Row_Click" refersTo="#REF!"/>
      <definedName name="par_Save_Defaults" refersTo="#REF!"/>
      <definedName name="parButton_Click" refersTo="#REF!"/>
      <definedName name="scat_Back_Click" refersTo="#REF!"/>
      <definedName name="scat_Backward_Spinner_Click" refersTo="#REF!"/>
      <definedName name="scat_Cubic_Click" refersTo="#REF!"/>
      <definedName name="scat_Display_Stats_Click" refersTo="#REF!"/>
      <definedName name="scat_Forward_Spinner_Click" refersTo="#REF!"/>
      <definedName name="scat_Linear_Click" refersTo="#REF!"/>
      <definedName name="scat_No_Line_Click" refersTo="#REF!"/>
      <definedName name="scat_Quadratic_Click" refersTo="#REF!"/>
      <definedName name="scat_Save_Defaults" refersTo="#REF!"/>
      <definedName name="scatButton_Click" refersTo="#REF!"/>
      <definedName name="Small_Back_Click" refersTo="#REF!"/>
      <definedName name="Small_Back_Click_" refersTo="#REF!"/>
      <definedName name="statButton_Click" refersTo="#REF!"/>
    </defined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hbone5"/>
      <sheetName val="Prioritization Matrix"/>
      <sheetName val=" Cause &amp; Effect (Fishbone)"/>
      <sheetName val=" Cause &amp; Effect Template"/>
      <sheetName val=" Fishbone"/>
      <sheetName val="Multiple Regression"/>
      <sheetName val="Cause &amp; Effect (Fishbone)"/>
      <sheetName val="Fishbone"/>
      <sheetName val=" FMEA"/>
      <sheetName val="C (Count) Control Chart"/>
      <sheetName val="Individuals Control Chart"/>
      <sheetName val="Run Chart"/>
      <sheetName val="Histogram"/>
      <sheetName val="SIPOC"/>
      <sheetName val="Pareto Chart"/>
      <sheetName val="VA Process Load"/>
      <sheetName val="IPO Diagram"/>
      <sheetName val="OEE"/>
      <sheetName val="Stakeholder Analysis"/>
      <sheetName val="Rough data"/>
      <sheetName val="Takt Time"/>
      <sheetName val="Pugh Matrix"/>
      <sheetName val="30by30"/>
      <sheetName val="20by20"/>
      <sheetName val="10by10"/>
      <sheetName val="Charter"/>
      <sheetName val="Measurement Plan"/>
      <sheetName val="Control Plan"/>
      <sheetName val="Gage R&amp;R"/>
      <sheetName val="Weibull"/>
      <sheetName val="DOE_Lookup"/>
      <sheetName val="Att_MSA_Bin"/>
      <sheetName val="Gage R&amp;R (Crossed) WKS"/>
      <sheetName val="DOE_Analyze"/>
      <sheetName val="MISC"/>
      <sheetName val="DOE"/>
      <sheetName val="Sheet5"/>
      <sheetName val="Sheet4"/>
      <sheetName val="Sheet3"/>
      <sheetName val="Gage_R&amp;R"/>
      <sheetName val="FMEA"/>
      <sheetName val="Attribute MSA"/>
      <sheetName val="Process Sigma Continuous"/>
      <sheetName val="Sheet2"/>
      <sheetName val="Sheet1"/>
      <sheetName val="xbarlook"/>
      <sheetName val="ppforpivot1"/>
      <sheetName val="Process Sigma Discrete"/>
      <sheetName val="SampleCharts"/>
      <sheetName val="SampleMultiCharts"/>
      <sheetName val="Five-Factor 16-Run DOE"/>
      <sheetName val="Four-Factor 16-Run DOE"/>
      <sheetName val="Three-Factor 8-Run DOE"/>
      <sheetName val="Four-Factor 8-Run DOE"/>
      <sheetName val="Five-Factor 8-Run DOE"/>
      <sheetName val="Two-Factor 4-Run DOE"/>
      <sheetName val="Three-Factor 4-Run DOE"/>
      <sheetName val="C&amp;E Matrix"/>
      <sheetName val="Binary Logistic"/>
      <sheetName val="Ordinal Logistic Regre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test1</v>
          </cell>
          <cell r="B1">
            <v>-1000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to Chart"/>
      <sheetName val="Rough data"/>
    </sheetNames>
    <sheetDataSet>
      <sheetData sheetId="0"/>
      <sheetData sheetId="1">
        <row r="1">
          <cell r="E1" t="str">
            <v>Count of Category</v>
          </cell>
        </row>
        <row r="2">
          <cell r="E2" t="str">
            <v>Count</v>
          </cell>
        </row>
        <row r="3">
          <cell r="E3">
            <v>0</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row r="15">
          <cell r="E15">
            <v>13</v>
          </cell>
        </row>
        <row r="16">
          <cell r="E16">
            <v>14</v>
          </cell>
        </row>
        <row r="17">
          <cell r="E17">
            <v>15</v>
          </cell>
        </row>
        <row r="18">
          <cell r="E18">
            <v>16</v>
          </cell>
        </row>
        <row r="19">
          <cell r="E19">
            <v>17</v>
          </cell>
        </row>
        <row r="20">
          <cell r="E20">
            <v>18</v>
          </cell>
        </row>
        <row r="21">
          <cell r="E21">
            <v>19</v>
          </cell>
        </row>
        <row r="22">
          <cell r="E22">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6" Type="http://schemas.openxmlformats.org/officeDocument/2006/relationships/hyperlink" Target="https://content.xap.com/media/19263/cic_high_school_academic_planning_lesson_6.pdf" TargetMode="External"/><Relationship Id="rId21" Type="http://schemas.openxmlformats.org/officeDocument/2006/relationships/hyperlink" Target="https://content.xap.com/media/19248/cic_high_school_academic_planning_lesson_1.pdf" TargetMode="External"/><Relationship Id="rId42" Type="http://schemas.openxmlformats.org/officeDocument/2006/relationships/hyperlink" Target="https://content.xap.com/media/19281/cic_job_search_lesson_2.pdf" TargetMode="External"/><Relationship Id="rId47" Type="http://schemas.openxmlformats.org/officeDocument/2006/relationships/hyperlink" Target="https://content.xap.com/media/19296/cic_job_search_lesson_7.pdf" TargetMode="External"/><Relationship Id="rId63" Type="http://schemas.openxmlformats.org/officeDocument/2006/relationships/hyperlink" Target="https://content.xap.com/media/19378/cic_tpg_worksheet_01.pdf" TargetMode="External"/><Relationship Id="rId68" Type="http://schemas.openxmlformats.org/officeDocument/2006/relationships/hyperlink" Target="https://content.xap.com/media/19393/cic_tpg_worksheet_06.pdf" TargetMode="External"/><Relationship Id="rId16" Type="http://schemas.openxmlformats.org/officeDocument/2006/relationships/hyperlink" Target="https://content.xap.com/media/19353/cic_postsecondary_planning_lesson_6.pdf" TargetMode="External"/><Relationship Id="rId11" Type="http://schemas.openxmlformats.org/officeDocument/2006/relationships/hyperlink" Target="https://content.xap.com/media/19338/cic_postsecondary_planning_lesson_1.pdf" TargetMode="External"/><Relationship Id="rId24" Type="http://schemas.openxmlformats.org/officeDocument/2006/relationships/hyperlink" Target="https://content.xap.com/media/19257/cic_high_school_academic_planning_lesson_4.pdf" TargetMode="External"/><Relationship Id="rId32" Type="http://schemas.openxmlformats.org/officeDocument/2006/relationships/hyperlink" Target="https://content.xap.com/media/19214/cic_financial_aid_planning_lesson_2.pdf" TargetMode="External"/><Relationship Id="rId37" Type="http://schemas.openxmlformats.org/officeDocument/2006/relationships/hyperlink" Target="https://content.xap.com/media/19229/cic_financial_aid_planning_lesson_7.pdf" TargetMode="External"/><Relationship Id="rId40" Type="http://schemas.openxmlformats.org/officeDocument/2006/relationships/hyperlink" Target="https://content.xap.com/media/19238/cic_financial_aid_planning_lesson_10.pdf" TargetMode="External"/><Relationship Id="rId45" Type="http://schemas.openxmlformats.org/officeDocument/2006/relationships/hyperlink" Target="https://content.xap.com/media/19290/cic_job_search_lesson_5.pdf" TargetMode="External"/><Relationship Id="rId53" Type="http://schemas.openxmlformats.org/officeDocument/2006/relationships/hyperlink" Target="https://content.xap.com/media/19314/cic_lifelong_portfolio_lesson_3.pdf" TargetMode="External"/><Relationship Id="rId58" Type="http://schemas.openxmlformats.org/officeDocument/2006/relationships/hyperlink" Target="https://content.xap.com/media/19329/cic_job_search_lesson_8.pdf" TargetMode="External"/><Relationship Id="rId66" Type="http://schemas.openxmlformats.org/officeDocument/2006/relationships/hyperlink" Target="https://content.xap.com/media/19387/cic_tpg_worksheet_04__2_.pdf" TargetMode="External"/><Relationship Id="rId74" Type="http://schemas.openxmlformats.org/officeDocument/2006/relationships/hyperlink" Target="https://content.xap.com/media/19411/cic_tpg_worksheet_12.pdf" TargetMode="External"/><Relationship Id="rId5" Type="http://schemas.openxmlformats.org/officeDocument/2006/relationships/hyperlink" Target="https://content.xap.com/media/19447/lesson_5_ce.pdf" TargetMode="External"/><Relationship Id="rId61" Type="http://schemas.openxmlformats.org/officeDocument/2006/relationships/hyperlink" Target="https://content.xap.com/media/19429/more_successful_transition_guide_intro_transitions-1.pdf" TargetMode="External"/><Relationship Id="rId19" Type="http://schemas.openxmlformats.org/officeDocument/2006/relationships/hyperlink" Target="https://content.xap.com/media/19362/cic_postsecondary_planning_lesson_9.pdf" TargetMode="External"/><Relationship Id="rId14" Type="http://schemas.openxmlformats.org/officeDocument/2006/relationships/hyperlink" Target="https://content.xap.com/media/19347/cic_postsecondary_planning_lesson_4.pdf" TargetMode="External"/><Relationship Id="rId22" Type="http://schemas.openxmlformats.org/officeDocument/2006/relationships/hyperlink" Target="https://content.xap.com/media/19251/cic_high_school_academic_planning_lesson_2.pdf" TargetMode="External"/><Relationship Id="rId27" Type="http://schemas.openxmlformats.org/officeDocument/2006/relationships/hyperlink" Target="https://content.xap.com/media/19266/cic_high_school_academic_planning_lesson_7.pdf" TargetMode="External"/><Relationship Id="rId30" Type="http://schemas.openxmlformats.org/officeDocument/2006/relationships/hyperlink" Target="https://content.xap.com/media/19275/cic_high_school_academic_planning_lesson_10.pdf" TargetMode="External"/><Relationship Id="rId35" Type="http://schemas.openxmlformats.org/officeDocument/2006/relationships/hyperlink" Target="https://content.xap.com/media/19223/lesson_plan_fap5_fafsaiskey2016.pdf" TargetMode="External"/><Relationship Id="rId43" Type="http://schemas.openxmlformats.org/officeDocument/2006/relationships/hyperlink" Target="https://content.xap.com/media/19284/cic_job_search_lesson_3.pdf" TargetMode="External"/><Relationship Id="rId48" Type="http://schemas.openxmlformats.org/officeDocument/2006/relationships/hyperlink" Target="https://content.xap.com/media/19299/cic_job_search_lesson_8.pdf" TargetMode="External"/><Relationship Id="rId56" Type="http://schemas.openxmlformats.org/officeDocument/2006/relationships/hyperlink" Target="https://content.xap.com/media/19323/cic_lifelong_portfolio_lesson_6.pdf" TargetMode="External"/><Relationship Id="rId64" Type="http://schemas.openxmlformats.org/officeDocument/2006/relationships/hyperlink" Target="https://content.xap.com/media/19381/cic_tpg_worksheet_02__2_.pdf" TargetMode="External"/><Relationship Id="rId69" Type="http://schemas.openxmlformats.org/officeDocument/2006/relationships/hyperlink" Target="https://content.xap.com/media/19396/cic_tpg_worksheet_07.pdf" TargetMode="External"/><Relationship Id="rId77" Type="http://schemas.openxmlformats.org/officeDocument/2006/relationships/hyperlink" Target="https://content.xap.com/media/19420/tpg_worksheet_15.pdf" TargetMode="External"/><Relationship Id="rId8" Type="http://schemas.openxmlformats.org/officeDocument/2006/relationships/hyperlink" Target="https://content.xap.com/media/19456/lesson_8_ce.pdf" TargetMode="External"/><Relationship Id="rId51" Type="http://schemas.openxmlformats.org/officeDocument/2006/relationships/hyperlink" Target="https://content.xap.com/media/19308/cic_lifelong_portfolio_lesson_1.pdf" TargetMode="External"/><Relationship Id="rId72" Type="http://schemas.openxmlformats.org/officeDocument/2006/relationships/hyperlink" Target="https://content.xap.com/media/19405/cic_tpg_worksheet_10.pdf" TargetMode="External"/><Relationship Id="rId3" Type="http://schemas.openxmlformats.org/officeDocument/2006/relationships/hyperlink" Target="https://content.xap.com/media/19441/lesson_3_ce.pdf" TargetMode="External"/><Relationship Id="rId12" Type="http://schemas.openxmlformats.org/officeDocument/2006/relationships/hyperlink" Target="https://content.xap.com/media/19341/cic_postsecondary_planning_lesson_2.pdf" TargetMode="External"/><Relationship Id="rId17" Type="http://schemas.openxmlformats.org/officeDocument/2006/relationships/hyperlink" Target="https://content.xap.com/media/19356/cic_postsecondary_planning_lesson_7.pdf" TargetMode="External"/><Relationship Id="rId25" Type="http://schemas.openxmlformats.org/officeDocument/2006/relationships/hyperlink" Target="https://content.xap.com/media/19260/cic_high_school_academic_planning_lesson_5.pdf" TargetMode="External"/><Relationship Id="rId33" Type="http://schemas.openxmlformats.org/officeDocument/2006/relationships/hyperlink" Target="https://content.xap.com/media/19217/cic_financial_aid_planning_lesson_3.pdf" TargetMode="External"/><Relationship Id="rId38" Type="http://schemas.openxmlformats.org/officeDocument/2006/relationships/hyperlink" Target="https://content.xap.com/media/19232/cic_financial_aid_planning_lesson_8.pdf" TargetMode="External"/><Relationship Id="rId46" Type="http://schemas.openxmlformats.org/officeDocument/2006/relationships/hyperlink" Target="https://content.xap.com/media/19293/cic_job_search_lesson_6.pdf" TargetMode="External"/><Relationship Id="rId59" Type="http://schemas.openxmlformats.org/officeDocument/2006/relationships/hyperlink" Target="https://content.xap.com/media/19332/cic_lifelong_portfolio_lesson_9.pdf" TargetMode="External"/><Relationship Id="rId67" Type="http://schemas.openxmlformats.org/officeDocument/2006/relationships/hyperlink" Target="https://content.xap.com/media/19390/cic_tpg_worksheet_05.pdf" TargetMode="External"/><Relationship Id="rId20" Type="http://schemas.openxmlformats.org/officeDocument/2006/relationships/hyperlink" Target="https://content.xap.com/media/19365/cic_postsecondary_planning_lesson_10.pdf" TargetMode="External"/><Relationship Id="rId41" Type="http://schemas.openxmlformats.org/officeDocument/2006/relationships/hyperlink" Target="https://content.xap.com/media/19278/cic_job_search_lesson_1.pdf" TargetMode="External"/><Relationship Id="rId54" Type="http://schemas.openxmlformats.org/officeDocument/2006/relationships/hyperlink" Target="https://content.xap.com/media/19317/cic_lifelong_portfolio_lesson_4.pdf" TargetMode="External"/><Relationship Id="rId62" Type="http://schemas.openxmlformats.org/officeDocument/2006/relationships/hyperlink" Target="https://content.xap.com/media/19375/20_top_questions_and_ways_to_answer_them_cic.pdf" TargetMode="External"/><Relationship Id="rId70" Type="http://schemas.openxmlformats.org/officeDocument/2006/relationships/hyperlink" Target="https://content.xap.com/media/19399/cic_tpg_worksheet_08.pdf" TargetMode="External"/><Relationship Id="rId75" Type="http://schemas.openxmlformats.org/officeDocument/2006/relationships/hyperlink" Target="https://content.xap.com/media/19414/cic_tpg_worksheet_13.pdf" TargetMode="External"/><Relationship Id="rId1" Type="http://schemas.openxmlformats.org/officeDocument/2006/relationships/hyperlink" Target="https://content.xap.com/media/19435/lesson_1_ce.pdf" TargetMode="External"/><Relationship Id="rId6" Type="http://schemas.openxmlformats.org/officeDocument/2006/relationships/hyperlink" Target="https://content.xap.com/media/19450/lesson_6_ce.pdf" TargetMode="External"/><Relationship Id="rId15" Type="http://schemas.openxmlformats.org/officeDocument/2006/relationships/hyperlink" Target="https://content.xap.com/media/19350/cic_postsecondary_planning_lesson_5.pdf" TargetMode="External"/><Relationship Id="rId23" Type="http://schemas.openxmlformats.org/officeDocument/2006/relationships/hyperlink" Target="https://content.xap.com/media/19254/cic_high_school_academic_planning_lesson_3.pdf" TargetMode="External"/><Relationship Id="rId28" Type="http://schemas.openxmlformats.org/officeDocument/2006/relationships/hyperlink" Target="https://content.xap.com/media/19269/cic_high_school_academic_planning_lesson_8.pdf" TargetMode="External"/><Relationship Id="rId36" Type="http://schemas.openxmlformats.org/officeDocument/2006/relationships/hyperlink" Target="https://content.xap.com/media/19226/cic_financial_aid_planning_lesson_6.pdf" TargetMode="External"/><Relationship Id="rId49" Type="http://schemas.openxmlformats.org/officeDocument/2006/relationships/hyperlink" Target="https://content.xap.com/media/19302/cic_job_search__lesson_9.pdf" TargetMode="External"/><Relationship Id="rId57" Type="http://schemas.openxmlformats.org/officeDocument/2006/relationships/hyperlink" Target="https://content.xap.com/media/19326/cic_lifelong_portfolio_lesson_7.pdf" TargetMode="External"/><Relationship Id="rId10" Type="http://schemas.openxmlformats.org/officeDocument/2006/relationships/hyperlink" Target="https://content.xap.com/media/19462/lesson_10_ce.pdf" TargetMode="External"/><Relationship Id="rId31" Type="http://schemas.openxmlformats.org/officeDocument/2006/relationships/hyperlink" Target="https://content.xap.com/media/19211/cic_financial_aid_planning_lesson_1.pdf" TargetMode="External"/><Relationship Id="rId44" Type="http://schemas.openxmlformats.org/officeDocument/2006/relationships/hyperlink" Target="https://content.xap.com/media/19287/cic_job_search_lesson_4.pdf" TargetMode="External"/><Relationship Id="rId52" Type="http://schemas.openxmlformats.org/officeDocument/2006/relationships/hyperlink" Target="https://content.xap.com/media/19311/cic_lifelong_portfolio_lesson_2.pdf" TargetMode="External"/><Relationship Id="rId60" Type="http://schemas.openxmlformats.org/officeDocument/2006/relationships/hyperlink" Target="https://content.xap.com/media/19335/cic_lifelong_portfolio_lesson_10.pdf" TargetMode="External"/><Relationship Id="rId65" Type="http://schemas.openxmlformats.org/officeDocument/2006/relationships/hyperlink" Target="https://content.xap.com/media/19384/cic_tpg_worksheet_03.pdf" TargetMode="External"/><Relationship Id="rId73" Type="http://schemas.openxmlformats.org/officeDocument/2006/relationships/hyperlink" Target="https://content.xap.com/media/19408/cic_tpg_worksheet_11.pdf" TargetMode="External"/><Relationship Id="rId78" Type="http://schemas.openxmlformats.org/officeDocument/2006/relationships/printerSettings" Target="../printerSettings/printerSettings24.bin"/><Relationship Id="rId4" Type="http://schemas.openxmlformats.org/officeDocument/2006/relationships/hyperlink" Target="https://content.xap.com/media/19444/lesson_4_ce.pdf" TargetMode="External"/><Relationship Id="rId9" Type="http://schemas.openxmlformats.org/officeDocument/2006/relationships/hyperlink" Target="https://content.xap.com/media/19459/lesson_9_ce.pdf" TargetMode="External"/><Relationship Id="rId13" Type="http://schemas.openxmlformats.org/officeDocument/2006/relationships/hyperlink" Target="https://content.xap.com/media/19344/cic_postsecondary_planning_lesson_3.pdf" TargetMode="External"/><Relationship Id="rId18" Type="http://schemas.openxmlformats.org/officeDocument/2006/relationships/hyperlink" Target="https://content.xap.com/media/19359/cic_postsecondary_planning_lesson_8.pdf" TargetMode="External"/><Relationship Id="rId39" Type="http://schemas.openxmlformats.org/officeDocument/2006/relationships/hyperlink" Target="https://content.xap.com/media/19235/cic_financial_aid_planning_lesson_9.pdf" TargetMode="External"/><Relationship Id="rId34" Type="http://schemas.openxmlformats.org/officeDocument/2006/relationships/hyperlink" Target="https://content.xap.com/media/19220/cic_financial_aid_planning_lesson_4.pdf" TargetMode="External"/><Relationship Id="rId50" Type="http://schemas.openxmlformats.org/officeDocument/2006/relationships/hyperlink" Target="https://content.xap.com/media/19305/cic_job_search_lesson_10.pdf" TargetMode="External"/><Relationship Id="rId55" Type="http://schemas.openxmlformats.org/officeDocument/2006/relationships/hyperlink" Target="https://content.xap.com/media/19320/cic_lifelong_portfolio_lesson_5.pdf" TargetMode="External"/><Relationship Id="rId76" Type="http://schemas.openxmlformats.org/officeDocument/2006/relationships/hyperlink" Target="https://content.xap.com/media/19417/cic_tpg_worksheet_14.pdf" TargetMode="External"/><Relationship Id="rId7" Type="http://schemas.openxmlformats.org/officeDocument/2006/relationships/hyperlink" Target="https://content.xap.com/media/19453/lesson_7_ce.pdf" TargetMode="External"/><Relationship Id="rId71" Type="http://schemas.openxmlformats.org/officeDocument/2006/relationships/hyperlink" Target="https://content.xap.com/media/19402/cic_tpg_worksheet_09.pdf" TargetMode="External"/><Relationship Id="rId2" Type="http://schemas.openxmlformats.org/officeDocument/2006/relationships/hyperlink" Target="https://content.xap.com/media/19438/lesson_2_ce.pdf" TargetMode="External"/><Relationship Id="rId29" Type="http://schemas.openxmlformats.org/officeDocument/2006/relationships/hyperlink" Target="https://content.xap.com/media/19272/cic_high_school_academic_planning_lesson_9.pdf"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8.bin"/><Relationship Id="rId1" Type="http://schemas.openxmlformats.org/officeDocument/2006/relationships/hyperlink" Target="https://www.cde.state.co.us/cdechart/csact_part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Tucker_A@cde.state.co.us" TargetMode="External"/><Relationship Id="rId13" Type="http://schemas.openxmlformats.org/officeDocument/2006/relationships/hyperlink" Target="mailto:dstreeter@elevatetheusa.org" TargetMode="External"/><Relationship Id="rId3" Type="http://schemas.openxmlformats.org/officeDocument/2006/relationships/hyperlink" Target="mailto:jerene.petersen@state.co.us" TargetMode="External"/><Relationship Id="rId7" Type="http://schemas.openxmlformats.org/officeDocument/2006/relationships/hyperlink" Target="mailto:sarah.leopold@state.co.us" TargetMode="External"/><Relationship Id="rId12" Type="http://schemas.openxmlformats.org/officeDocument/2006/relationships/hyperlink" Target="mailto:trevor.williams@state.co.us" TargetMode="External"/><Relationship Id="rId2" Type="http://schemas.openxmlformats.org/officeDocument/2006/relationships/hyperlink" Target="mailto:Tony.Streveler@state.co.us" TargetMode="External"/><Relationship Id="rId1" Type="http://schemas.openxmlformats.org/officeDocument/2006/relationships/hyperlink" Target="mailto:Julia.Pirnack@cic.state.co.us" TargetMode="External"/><Relationship Id="rId6" Type="http://schemas.openxmlformats.org/officeDocument/2006/relationships/hyperlink" Target="mailto:Pierre.Powell@dhe.state.co.us" TargetMode="External"/><Relationship Id="rId11" Type="http://schemas.openxmlformats.org/officeDocument/2006/relationships/hyperlink" Target="mailto:stephanie.veck@state.co.us" TargetMode="External"/><Relationship Id="rId5" Type="http://schemas.openxmlformats.org/officeDocument/2006/relationships/hyperlink" Target="mailto:robert.buzogany@state.co.us" TargetMode="External"/><Relationship Id="rId15" Type="http://schemas.openxmlformats.org/officeDocument/2006/relationships/printerSettings" Target="../printerSettings/printerSettings7.bin"/><Relationship Id="rId10" Type="http://schemas.openxmlformats.org/officeDocument/2006/relationships/hyperlink" Target="mailto:andrew.galloway@state.co.us" TargetMode="External"/><Relationship Id="rId4" Type="http://schemas.openxmlformats.org/officeDocument/2006/relationships/hyperlink" Target="mailto:steve.anton@state.co.us" TargetMode="External"/><Relationship Id="rId9" Type="http://schemas.openxmlformats.org/officeDocument/2006/relationships/hyperlink" Target="mailto:fred.franko@state.co.us" TargetMode="External"/><Relationship Id="rId14" Type="http://schemas.openxmlformats.org/officeDocument/2006/relationships/hyperlink" Target="mailto:megan.mcdermott@cic.state.co.u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opLeftCell="E1" zoomScale="110" zoomScaleNormal="110" workbookViewId="0">
      <selection activeCell="H24" sqref="H24"/>
    </sheetView>
  </sheetViews>
  <sheetFormatPr defaultColWidth="9" defaultRowHeight="15"/>
  <cols>
    <col min="1" max="1" width="19.625" style="763" customWidth="1"/>
    <col min="2" max="23" width="6" style="763" customWidth="1"/>
    <col min="24" max="16384" width="9" style="763"/>
  </cols>
  <sheetData>
    <row r="1" spans="1:23">
      <c r="B1" s="851" t="s">
        <v>664</v>
      </c>
      <c r="C1" s="851"/>
      <c r="D1" s="851"/>
      <c r="E1" s="851"/>
      <c r="F1" s="851"/>
      <c r="G1" s="851"/>
      <c r="H1" s="851"/>
      <c r="I1" s="851"/>
      <c r="J1" s="851"/>
      <c r="K1" s="851"/>
      <c r="L1" s="851" t="s">
        <v>665</v>
      </c>
      <c r="M1" s="851"/>
      <c r="N1" s="851"/>
      <c r="O1" s="851"/>
      <c r="P1" s="851"/>
      <c r="Q1" s="851"/>
      <c r="R1" s="851"/>
      <c r="S1" s="851"/>
      <c r="T1" s="851"/>
      <c r="U1" s="851"/>
      <c r="V1" s="851"/>
      <c r="W1" s="851"/>
    </row>
    <row r="2" spans="1:23">
      <c r="B2" s="764" t="s">
        <v>666</v>
      </c>
      <c r="C2" s="764" t="s">
        <v>69</v>
      </c>
      <c r="D2" s="764" t="s">
        <v>70</v>
      </c>
      <c r="E2" s="764" t="s">
        <v>71</v>
      </c>
      <c r="F2" s="764" t="s">
        <v>72</v>
      </c>
      <c r="G2" s="764" t="s">
        <v>73</v>
      </c>
      <c r="H2" s="765" t="s">
        <v>74</v>
      </c>
      <c r="I2" s="765" t="s">
        <v>75</v>
      </c>
      <c r="J2" s="765" t="s">
        <v>76</v>
      </c>
      <c r="K2" s="765" t="s">
        <v>77</v>
      </c>
      <c r="L2" s="764" t="s">
        <v>65</v>
      </c>
      <c r="M2" s="764" t="s">
        <v>67</v>
      </c>
      <c r="N2" s="764" t="s">
        <v>68</v>
      </c>
      <c r="O2" s="764" t="s">
        <v>69</v>
      </c>
      <c r="P2" s="764" t="s">
        <v>70</v>
      </c>
      <c r="Q2" s="764" t="s">
        <v>71</v>
      </c>
      <c r="R2" s="764" t="s">
        <v>72</v>
      </c>
      <c r="S2" s="764" t="s">
        <v>73</v>
      </c>
      <c r="T2" s="764" t="s">
        <v>74</v>
      </c>
      <c r="U2" s="764" t="s">
        <v>75</v>
      </c>
      <c r="V2" s="764" t="s">
        <v>76</v>
      </c>
      <c r="W2" s="764" t="s">
        <v>77</v>
      </c>
    </row>
    <row r="3" spans="1:23" ht="19.5" thickBot="1">
      <c r="A3" s="766" t="s">
        <v>667</v>
      </c>
      <c r="B3" s="764"/>
      <c r="C3" s="764"/>
      <c r="D3" s="764"/>
      <c r="E3" s="764"/>
      <c r="F3" s="764"/>
      <c r="G3" s="764"/>
      <c r="H3" s="765"/>
      <c r="I3" s="765"/>
      <c r="J3" s="765"/>
      <c r="K3" s="765"/>
      <c r="L3" s="764"/>
      <c r="M3" s="764"/>
      <c r="N3" s="764"/>
      <c r="O3" s="764"/>
      <c r="P3" s="764"/>
      <c r="Q3" s="764"/>
      <c r="R3" s="764"/>
      <c r="S3" s="764"/>
      <c r="T3" s="764"/>
      <c r="U3" s="764"/>
      <c r="V3" s="764"/>
      <c r="W3" s="764"/>
    </row>
    <row r="4" spans="1:23" ht="31.5" thickTop="1" thickBot="1">
      <c r="A4" s="767" t="s">
        <v>668</v>
      </c>
      <c r="B4" s="852" t="s">
        <v>669</v>
      </c>
      <c r="C4" s="853"/>
      <c r="D4" s="853"/>
      <c r="E4" s="853"/>
      <c r="F4" s="853"/>
      <c r="G4" s="853"/>
      <c r="H4" s="853"/>
      <c r="I4" s="853"/>
      <c r="J4" s="853"/>
      <c r="K4" s="853"/>
      <c r="L4" s="854" t="s">
        <v>1399</v>
      </c>
      <c r="M4" s="854"/>
      <c r="N4" s="854"/>
      <c r="O4" s="854"/>
      <c r="P4" s="854"/>
      <c r="Q4" s="854"/>
      <c r="R4" s="855" t="s">
        <v>1398</v>
      </c>
      <c r="S4" s="855"/>
      <c r="T4" s="855"/>
      <c r="U4" s="855"/>
      <c r="V4" s="855"/>
      <c r="W4" s="855"/>
    </row>
    <row r="5" spans="1:23" ht="16.5" thickTop="1" thickBot="1">
      <c r="B5" s="848" t="s">
        <v>671</v>
      </c>
      <c r="C5" s="849"/>
      <c r="D5" s="849"/>
      <c r="E5" s="849"/>
      <c r="F5" s="849"/>
      <c r="G5" s="849"/>
      <c r="H5" s="849"/>
      <c r="I5" s="849"/>
      <c r="J5" s="849"/>
      <c r="K5" s="850"/>
      <c r="L5" s="848" t="s">
        <v>1397</v>
      </c>
      <c r="M5" s="849"/>
      <c r="N5" s="849"/>
      <c r="O5" s="849"/>
      <c r="P5" s="849"/>
      <c r="Q5" s="849"/>
      <c r="R5" s="849"/>
      <c r="S5" s="849"/>
      <c r="T5" s="849"/>
      <c r="U5" s="849"/>
      <c r="V5" s="849"/>
      <c r="W5" s="850"/>
    </row>
    <row r="6" spans="1:23" ht="12" customHeight="1" thickBot="1">
      <c r="B6" s="768"/>
      <c r="C6" s="768"/>
      <c r="D6" s="768"/>
      <c r="E6" s="768"/>
      <c r="F6" s="768"/>
      <c r="G6" s="768"/>
      <c r="H6" s="768"/>
      <c r="I6" s="768"/>
      <c r="J6" s="768"/>
      <c r="K6" s="768"/>
      <c r="L6" s="768"/>
      <c r="M6" s="768"/>
      <c r="N6" s="768"/>
      <c r="O6" s="768"/>
      <c r="P6" s="768"/>
      <c r="Q6" s="768"/>
      <c r="R6" s="768"/>
      <c r="S6" s="768"/>
      <c r="T6" s="768"/>
      <c r="U6" s="768"/>
      <c r="V6" s="768"/>
      <c r="W6" s="768"/>
    </row>
    <row r="7" spans="1:23" ht="40.5" customHeight="1" thickTop="1" thickBot="1">
      <c r="A7" s="769" t="s">
        <v>673</v>
      </c>
      <c r="C7" s="858" t="s">
        <v>674</v>
      </c>
      <c r="D7" s="859"/>
      <c r="E7" s="860" t="s">
        <v>675</v>
      </c>
      <c r="F7" s="858"/>
      <c r="G7" s="860" t="s">
        <v>1396</v>
      </c>
      <c r="H7" s="860"/>
      <c r="I7" s="860"/>
      <c r="J7" s="861" t="s">
        <v>1395</v>
      </c>
      <c r="K7" s="861"/>
      <c r="L7" s="862" t="s">
        <v>1394</v>
      </c>
      <c r="M7" s="863"/>
      <c r="N7" s="863"/>
      <c r="O7" s="863" t="s">
        <v>679</v>
      </c>
      <c r="P7" s="863"/>
      <c r="Q7" s="863"/>
      <c r="R7" s="856" t="s">
        <v>680</v>
      </c>
      <c r="S7" s="856"/>
      <c r="T7" s="856"/>
      <c r="U7" s="856"/>
      <c r="V7" s="856"/>
      <c r="W7" s="856"/>
    </row>
    <row r="8" spans="1:23" ht="16.5" thickTop="1" thickBot="1">
      <c r="B8" s="764"/>
      <c r="C8" s="764"/>
      <c r="D8" s="764"/>
      <c r="E8" s="764"/>
      <c r="F8" s="764"/>
      <c r="G8" s="764"/>
      <c r="H8" s="764"/>
      <c r="I8" s="764"/>
      <c r="J8" s="764"/>
      <c r="K8" s="764"/>
      <c r="L8" s="764"/>
      <c r="M8" s="764"/>
      <c r="N8" s="764"/>
      <c r="O8" s="764"/>
      <c r="P8" s="764"/>
      <c r="Q8" s="764"/>
      <c r="R8" s="764"/>
      <c r="S8" s="764"/>
      <c r="T8" s="764"/>
      <c r="U8" s="764"/>
      <c r="V8" s="764"/>
      <c r="W8" s="764"/>
    </row>
    <row r="9" spans="1:23" s="773" customFormat="1" ht="30.75" customHeight="1" thickTop="1" thickBot="1">
      <c r="A9" s="770" t="s">
        <v>681</v>
      </c>
      <c r="B9" s="771"/>
      <c r="C9" s="772"/>
      <c r="D9" s="857" t="s">
        <v>682</v>
      </c>
      <c r="E9" s="857"/>
      <c r="F9" s="857" t="s">
        <v>683</v>
      </c>
      <c r="G9" s="857"/>
      <c r="H9" s="857" t="s">
        <v>684</v>
      </c>
      <c r="I9" s="857"/>
      <c r="J9" s="857"/>
      <c r="K9" s="857"/>
      <c r="L9" s="857" t="s">
        <v>685</v>
      </c>
      <c r="M9" s="857"/>
      <c r="N9" s="857"/>
      <c r="O9" s="857"/>
      <c r="P9" s="857" t="s">
        <v>686</v>
      </c>
      <c r="Q9" s="857"/>
      <c r="R9" s="857" t="s">
        <v>687</v>
      </c>
      <c r="S9" s="857"/>
      <c r="T9" s="857"/>
      <c r="U9" s="857"/>
      <c r="V9" s="857"/>
      <c r="W9" s="857"/>
    </row>
    <row r="10" spans="1:23" ht="16.5" thickTop="1" thickBot="1">
      <c r="B10" s="764"/>
      <c r="C10" s="764"/>
      <c r="D10" s="764"/>
      <c r="E10" s="764"/>
      <c r="F10" s="764"/>
      <c r="G10" s="764"/>
      <c r="H10" s="764"/>
      <c r="I10" s="764"/>
      <c r="J10" s="764"/>
      <c r="K10" s="764"/>
      <c r="L10" s="764"/>
      <c r="M10" s="764"/>
      <c r="N10" s="764"/>
      <c r="O10" s="764"/>
      <c r="P10" s="764"/>
      <c r="Q10" s="764"/>
      <c r="R10" s="764"/>
      <c r="S10" s="764"/>
      <c r="T10" s="764"/>
      <c r="U10" s="764"/>
      <c r="V10" s="764"/>
      <c r="W10" s="764"/>
    </row>
    <row r="11" spans="1:23" ht="44.25" customHeight="1" thickTop="1" thickBot="1">
      <c r="A11" s="774" t="s">
        <v>688</v>
      </c>
      <c r="B11" s="775" t="s">
        <v>689</v>
      </c>
      <c r="C11" s="865" t="s">
        <v>1393</v>
      </c>
      <c r="D11" s="865"/>
      <c r="E11" s="865"/>
      <c r="F11" s="865"/>
      <c r="G11" s="865"/>
      <c r="H11" s="865"/>
      <c r="I11" s="865"/>
      <c r="J11" s="865"/>
      <c r="K11" s="866"/>
      <c r="L11" s="867" t="s">
        <v>691</v>
      </c>
      <c r="M11" s="865"/>
      <c r="N11" s="865"/>
      <c r="O11" s="865"/>
      <c r="P11" s="865"/>
      <c r="Q11" s="866"/>
      <c r="R11" s="867" t="s">
        <v>692</v>
      </c>
      <c r="S11" s="865"/>
      <c r="T11" s="865"/>
      <c r="U11" s="865"/>
      <c r="V11" s="865"/>
      <c r="W11" s="866"/>
    </row>
    <row r="12" spans="1:23" ht="16.5" thickTop="1" thickBot="1">
      <c r="B12" s="764"/>
      <c r="C12" s="764"/>
      <c r="D12" s="764"/>
      <c r="E12" s="764"/>
      <c r="F12" s="764"/>
      <c r="G12" s="764"/>
      <c r="H12" s="764"/>
      <c r="I12" s="764"/>
      <c r="J12" s="764"/>
      <c r="K12" s="764"/>
      <c r="L12" s="764"/>
      <c r="M12" s="764"/>
      <c r="N12" s="764"/>
      <c r="O12" s="764"/>
      <c r="P12" s="764"/>
      <c r="Q12" s="764"/>
      <c r="R12" s="764"/>
      <c r="S12" s="764"/>
      <c r="T12" s="764"/>
      <c r="U12" s="764"/>
      <c r="V12" s="764"/>
      <c r="W12" s="764"/>
    </row>
    <row r="13" spans="1:23" ht="30.75" customHeight="1" thickTop="1" thickBot="1">
      <c r="A13" s="776" t="s">
        <v>693</v>
      </c>
      <c r="B13" s="764"/>
      <c r="C13" s="764"/>
      <c r="D13" s="764"/>
      <c r="E13" s="764"/>
      <c r="F13" s="764"/>
      <c r="G13" s="764"/>
      <c r="H13" s="764"/>
      <c r="I13" s="764"/>
      <c r="J13" s="764"/>
      <c r="K13" s="764"/>
      <c r="L13" s="868" t="s">
        <v>674</v>
      </c>
      <c r="M13" s="869"/>
      <c r="N13" s="870"/>
      <c r="O13" s="871" t="s">
        <v>694</v>
      </c>
      <c r="P13" s="872"/>
      <c r="Q13" s="872"/>
      <c r="R13" s="872"/>
      <c r="S13" s="872"/>
      <c r="T13" s="777"/>
      <c r="U13" s="871" t="s">
        <v>695</v>
      </c>
      <c r="V13" s="872"/>
      <c r="W13" s="873"/>
    </row>
    <row r="14" spans="1:23" ht="15.75" thickTop="1">
      <c r="B14" s="764"/>
      <c r="C14" s="764"/>
      <c r="D14" s="764"/>
      <c r="E14" s="764"/>
      <c r="F14" s="764"/>
      <c r="G14" s="764"/>
      <c r="H14" s="764"/>
      <c r="I14" s="764"/>
      <c r="J14" s="764"/>
      <c r="K14" s="764"/>
      <c r="L14" s="764"/>
      <c r="M14" s="764"/>
      <c r="N14" s="764"/>
      <c r="O14" s="764"/>
      <c r="P14" s="764"/>
      <c r="Q14" s="764"/>
      <c r="R14" s="764"/>
      <c r="S14" s="764"/>
      <c r="T14" s="764"/>
      <c r="U14" s="764"/>
      <c r="V14" s="764"/>
      <c r="W14" s="764"/>
    </row>
    <row r="15" spans="1:23" ht="15.75" thickBot="1">
      <c r="B15" s="764"/>
      <c r="C15" s="764"/>
      <c r="D15" s="764"/>
      <c r="E15" s="764"/>
      <c r="F15" s="764"/>
      <c r="G15" s="764"/>
      <c r="H15" s="764"/>
      <c r="I15" s="764"/>
      <c r="J15" s="764"/>
      <c r="K15" s="764"/>
      <c r="L15" s="764"/>
      <c r="M15" s="764"/>
      <c r="N15" s="764"/>
      <c r="O15" s="764"/>
      <c r="P15" s="764"/>
      <c r="Q15" s="764"/>
      <c r="R15" s="764"/>
      <c r="S15" s="764"/>
      <c r="T15" s="764"/>
      <c r="U15" s="764"/>
      <c r="V15" s="764"/>
      <c r="W15" s="764"/>
    </row>
    <row r="16" spans="1:23" ht="15.75" thickBot="1">
      <c r="B16" s="764"/>
      <c r="C16" s="778"/>
      <c r="D16" s="864" t="s">
        <v>73</v>
      </c>
      <c r="E16" s="864"/>
      <c r="F16" s="864" t="s">
        <v>1392</v>
      </c>
      <c r="G16" s="864"/>
      <c r="H16" s="864" t="s">
        <v>1391</v>
      </c>
      <c r="I16" s="864"/>
      <c r="J16" s="864" t="s">
        <v>1390</v>
      </c>
      <c r="K16" s="864"/>
      <c r="L16" s="864" t="s">
        <v>1389</v>
      </c>
      <c r="M16" s="864"/>
      <c r="N16" s="864" t="s">
        <v>76</v>
      </c>
      <c r="O16" s="864"/>
      <c r="P16" s="779" t="s">
        <v>1388</v>
      </c>
      <c r="Q16" s="780"/>
      <c r="R16" s="764"/>
      <c r="S16" s="764"/>
      <c r="T16" s="764"/>
      <c r="U16" s="764"/>
      <c r="V16" s="764"/>
      <c r="W16" s="764"/>
    </row>
    <row r="17" spans="1:23" ht="45.75" customHeight="1" thickBot="1">
      <c r="B17" s="764"/>
      <c r="C17" s="778"/>
      <c r="D17" s="874" t="s">
        <v>1387</v>
      </c>
      <c r="E17" s="874"/>
      <c r="F17" s="874" t="s">
        <v>1386</v>
      </c>
      <c r="G17" s="874"/>
      <c r="H17" s="874" t="s">
        <v>1385</v>
      </c>
      <c r="I17" s="874"/>
      <c r="J17" s="874"/>
      <c r="K17" s="874"/>
      <c r="L17" s="875"/>
      <c r="M17" s="875"/>
      <c r="N17" s="874"/>
      <c r="O17" s="874"/>
      <c r="P17" s="893" t="s">
        <v>1384</v>
      </c>
      <c r="Q17" s="780"/>
      <c r="R17" s="764"/>
      <c r="S17" s="764"/>
      <c r="T17" s="764"/>
      <c r="U17" s="764"/>
      <c r="V17" s="764"/>
      <c r="W17" s="764"/>
    </row>
    <row r="18" spans="1:23" ht="27.75" customHeight="1" thickBot="1">
      <c r="B18" s="764"/>
      <c r="C18" s="778"/>
      <c r="D18" s="781"/>
      <c r="E18" s="782"/>
      <c r="F18" s="894" t="s">
        <v>1383</v>
      </c>
      <c r="G18" s="894"/>
      <c r="H18" s="875" t="s">
        <v>1382</v>
      </c>
      <c r="I18" s="875"/>
      <c r="J18" s="895" t="s">
        <v>1381</v>
      </c>
      <c r="K18" s="896"/>
      <c r="L18" s="897" t="s">
        <v>1380</v>
      </c>
      <c r="M18" s="898"/>
      <c r="N18" s="895" t="s">
        <v>1379</v>
      </c>
      <c r="O18" s="896"/>
      <c r="P18" s="893"/>
      <c r="Q18" s="780"/>
      <c r="R18" s="764"/>
      <c r="S18" s="764"/>
      <c r="T18" s="764"/>
      <c r="U18" s="764"/>
      <c r="V18" s="764"/>
      <c r="W18" s="764"/>
    </row>
    <row r="19" spans="1:23">
      <c r="B19" s="764"/>
      <c r="C19" s="778"/>
      <c r="D19" s="879" t="s">
        <v>1378</v>
      </c>
      <c r="E19" s="879"/>
      <c r="F19" s="879" t="s">
        <v>1377</v>
      </c>
      <c r="G19" s="879"/>
      <c r="H19" s="879"/>
      <c r="I19" s="879"/>
      <c r="J19" s="879"/>
      <c r="K19" s="879"/>
      <c r="L19" s="879"/>
      <c r="M19" s="879"/>
      <c r="N19" s="880" t="s">
        <v>1376</v>
      </c>
      <c r="O19" s="880"/>
      <c r="P19" s="893"/>
      <c r="Q19" s="780"/>
      <c r="R19" s="764"/>
      <c r="S19" s="764"/>
      <c r="T19" s="764"/>
      <c r="U19" s="764"/>
      <c r="V19" s="764"/>
      <c r="W19" s="764"/>
    </row>
    <row r="20" spans="1:23">
      <c r="B20" s="764"/>
      <c r="C20" s="764"/>
      <c r="D20" s="881" t="s">
        <v>1375</v>
      </c>
      <c r="E20" s="882"/>
      <c r="F20" s="882"/>
      <c r="G20" s="882"/>
      <c r="H20" s="882"/>
      <c r="I20" s="882"/>
      <c r="J20" s="882"/>
      <c r="K20" s="882"/>
      <c r="L20" s="882"/>
      <c r="M20" s="882"/>
      <c r="N20" s="882"/>
      <c r="O20" s="882"/>
      <c r="P20" s="883"/>
      <c r="Q20" s="764"/>
      <c r="R20" s="764"/>
      <c r="S20" s="764"/>
      <c r="T20" s="764"/>
      <c r="U20" s="764"/>
      <c r="V20" s="764"/>
      <c r="W20" s="764"/>
    </row>
    <row r="21" spans="1:23">
      <c r="B21" s="764"/>
      <c r="C21" s="764"/>
      <c r="D21" s="764"/>
      <c r="E21" s="764"/>
      <c r="F21" s="764"/>
      <c r="G21" s="764"/>
      <c r="H21" s="764"/>
      <c r="I21" s="764"/>
      <c r="J21" s="764"/>
      <c r="K21" s="764"/>
      <c r="L21" s="764"/>
      <c r="M21" s="764"/>
      <c r="N21" s="764"/>
      <c r="O21" s="764"/>
      <c r="P21" s="764"/>
      <c r="Q21" s="764"/>
      <c r="R21" s="764"/>
      <c r="S21" s="764"/>
      <c r="T21" s="764"/>
      <c r="U21" s="764"/>
      <c r="V21" s="764"/>
      <c r="W21" s="764"/>
    </row>
    <row r="22" spans="1:23">
      <c r="B22" s="764"/>
      <c r="C22" s="764"/>
      <c r="D22" s="764"/>
      <c r="E22" s="764"/>
      <c r="F22" s="764"/>
      <c r="G22" s="764"/>
      <c r="H22" s="764"/>
      <c r="I22" s="764"/>
      <c r="J22" s="764"/>
      <c r="K22" s="764"/>
      <c r="L22" s="764"/>
      <c r="M22" s="764"/>
      <c r="N22" s="764"/>
      <c r="O22" s="764"/>
      <c r="P22" s="764"/>
      <c r="Q22" s="764"/>
      <c r="R22" s="764"/>
      <c r="S22" s="764"/>
      <c r="T22" s="764"/>
      <c r="U22" s="764"/>
      <c r="V22" s="764"/>
      <c r="W22" s="764"/>
    </row>
    <row r="23" spans="1:23" ht="9" customHeight="1">
      <c r="A23" s="783"/>
      <c r="B23" s="783"/>
      <c r="C23" s="783"/>
      <c r="D23" s="783"/>
      <c r="E23" s="783"/>
      <c r="F23" s="783"/>
      <c r="G23" s="783"/>
      <c r="H23" s="783"/>
      <c r="I23" s="783"/>
      <c r="J23" s="783"/>
      <c r="K23" s="783"/>
      <c r="L23" s="783"/>
      <c r="M23" s="783"/>
      <c r="N23" s="783"/>
      <c r="O23" s="783"/>
      <c r="P23" s="783"/>
      <c r="Q23" s="783"/>
      <c r="R23" s="783"/>
      <c r="S23" s="783"/>
      <c r="T23" s="783"/>
      <c r="U23" s="783"/>
      <c r="V23" s="783"/>
      <c r="W23" s="783"/>
    </row>
    <row r="24" spans="1:23">
      <c r="B24" s="764"/>
      <c r="C24" s="764"/>
      <c r="D24" s="764"/>
      <c r="E24" s="764"/>
      <c r="F24" s="764"/>
      <c r="G24" s="764"/>
      <c r="H24" s="764"/>
      <c r="I24" s="764"/>
      <c r="J24" s="764"/>
      <c r="K24" s="764"/>
      <c r="L24" s="764"/>
      <c r="M24" s="764"/>
      <c r="N24" s="764"/>
      <c r="O24" s="764"/>
      <c r="P24" s="764"/>
      <c r="Q24" s="764"/>
      <c r="R24" s="764"/>
      <c r="S24" s="764"/>
      <c r="T24" s="764"/>
      <c r="U24" s="764"/>
      <c r="V24" s="764"/>
      <c r="W24" s="764"/>
    </row>
    <row r="25" spans="1:23" ht="19.5" thickBot="1">
      <c r="A25" s="766" t="s">
        <v>696</v>
      </c>
      <c r="B25" s="764"/>
      <c r="C25" s="764"/>
      <c r="D25" s="764"/>
      <c r="E25" s="764"/>
      <c r="F25" s="764"/>
      <c r="G25" s="764"/>
      <c r="H25" s="764"/>
      <c r="I25" s="764"/>
      <c r="J25" s="764"/>
      <c r="K25" s="764"/>
      <c r="L25" s="764"/>
      <c r="M25" s="764"/>
      <c r="N25" s="764"/>
      <c r="O25" s="764"/>
      <c r="P25" s="764"/>
      <c r="Q25" s="764"/>
      <c r="R25" s="764"/>
      <c r="S25" s="764"/>
      <c r="T25" s="764"/>
      <c r="U25" s="764"/>
      <c r="V25" s="764"/>
      <c r="W25" s="764"/>
    </row>
    <row r="26" spans="1:23" ht="31.5" thickTop="1" thickBot="1">
      <c r="A26" s="784" t="s">
        <v>668</v>
      </c>
      <c r="B26" s="884" t="s">
        <v>669</v>
      </c>
      <c r="C26" s="885"/>
      <c r="D26" s="885"/>
      <c r="E26" s="885"/>
      <c r="F26" s="885"/>
      <c r="G26" s="885"/>
      <c r="H26" s="885"/>
      <c r="I26" s="885"/>
      <c r="J26" s="885"/>
      <c r="K26" s="885"/>
      <c r="L26" s="885"/>
      <c r="M26" s="885"/>
      <c r="N26" s="885"/>
      <c r="O26" s="885"/>
      <c r="P26" s="885"/>
      <c r="Q26" s="886"/>
      <c r="R26" s="780"/>
      <c r="S26" s="764"/>
      <c r="T26" s="764"/>
      <c r="U26" s="764"/>
      <c r="V26" s="764"/>
      <c r="W26" s="764"/>
    </row>
    <row r="27" spans="1:23" ht="16.5" thickTop="1" thickBot="1">
      <c r="B27" s="764"/>
      <c r="C27" s="764"/>
      <c r="D27" s="764"/>
      <c r="E27" s="764"/>
      <c r="F27" s="764"/>
      <c r="G27" s="764"/>
      <c r="H27" s="764"/>
      <c r="I27" s="764"/>
      <c r="J27" s="764"/>
      <c r="K27" s="764"/>
      <c r="L27" s="764"/>
      <c r="M27" s="764"/>
      <c r="N27" s="764"/>
      <c r="O27" s="764"/>
      <c r="P27" s="764"/>
      <c r="Q27" s="764"/>
      <c r="R27" s="764"/>
      <c r="S27" s="764"/>
      <c r="T27" s="764"/>
      <c r="U27" s="764"/>
      <c r="V27" s="764"/>
      <c r="W27" s="764"/>
    </row>
    <row r="28" spans="1:23" ht="45" customHeight="1" thickBot="1">
      <c r="A28" s="785" t="s">
        <v>697</v>
      </c>
      <c r="B28" s="786"/>
      <c r="C28" s="764"/>
      <c r="D28" s="764"/>
      <c r="E28" s="764"/>
      <c r="F28" s="764"/>
      <c r="G28" s="764"/>
      <c r="H28" s="764"/>
      <c r="I28" s="778"/>
      <c r="J28" s="787"/>
      <c r="K28" s="887" t="s">
        <v>698</v>
      </c>
      <c r="L28" s="887"/>
      <c r="M28" s="888" t="s">
        <v>699</v>
      </c>
      <c r="N28" s="889"/>
      <c r="O28" s="890"/>
      <c r="P28" s="891" t="s">
        <v>1374</v>
      </c>
      <c r="Q28" s="892"/>
      <c r="R28" s="788"/>
      <c r="S28" s="780"/>
      <c r="T28" s="764"/>
      <c r="U28" s="764"/>
      <c r="V28" s="764"/>
      <c r="W28" s="764"/>
    </row>
    <row r="29" spans="1:23" ht="15.75" thickBot="1">
      <c r="B29" s="789"/>
      <c r="C29" s="764"/>
      <c r="D29" s="764"/>
      <c r="E29" s="764"/>
      <c r="F29" s="764"/>
      <c r="G29" s="764"/>
      <c r="H29" s="764"/>
      <c r="I29" s="764"/>
      <c r="J29" s="780"/>
      <c r="K29" s="764"/>
      <c r="L29" s="764"/>
      <c r="M29" s="764"/>
      <c r="N29" s="764"/>
      <c r="O29" s="764"/>
      <c r="P29" s="764"/>
      <c r="Q29" s="764"/>
      <c r="R29" s="764"/>
      <c r="S29" s="764"/>
      <c r="T29" s="764"/>
      <c r="U29" s="764"/>
      <c r="V29" s="764"/>
      <c r="W29" s="764"/>
    </row>
    <row r="30" spans="1:23" ht="30.75" customHeight="1" thickBot="1">
      <c r="A30" s="790" t="s">
        <v>701</v>
      </c>
      <c r="B30" s="789"/>
      <c r="C30" s="764"/>
      <c r="D30" s="764"/>
      <c r="E30" s="764"/>
      <c r="F30" s="764"/>
      <c r="G30" s="764"/>
      <c r="H30" s="764"/>
      <c r="I30" s="764"/>
      <c r="J30" s="791"/>
      <c r="K30" s="876" t="s">
        <v>702</v>
      </c>
      <c r="L30" s="877"/>
      <c r="M30" s="877"/>
      <c r="N30" s="877"/>
      <c r="O30" s="877"/>
      <c r="P30" s="877"/>
      <c r="Q30" s="878"/>
      <c r="R30" s="792"/>
      <c r="S30" s="780"/>
      <c r="T30" s="764"/>
      <c r="U30" s="764"/>
      <c r="V30" s="764"/>
      <c r="W30" s="764"/>
    </row>
    <row r="31" spans="1:23">
      <c r="B31" s="764"/>
      <c r="C31" s="764"/>
      <c r="D31" s="764"/>
      <c r="E31" s="764"/>
      <c r="F31" s="764"/>
      <c r="G31" s="764"/>
      <c r="H31" s="764"/>
      <c r="I31" s="764"/>
      <c r="J31" s="764"/>
      <c r="K31" s="764"/>
      <c r="L31" s="764"/>
      <c r="M31" s="764"/>
      <c r="N31" s="764"/>
      <c r="O31" s="764"/>
      <c r="P31" s="764"/>
      <c r="Q31" s="764"/>
      <c r="R31" s="764"/>
      <c r="S31" s="764"/>
      <c r="T31" s="764"/>
      <c r="U31" s="764"/>
      <c r="V31" s="764"/>
      <c r="W31" s="764"/>
    </row>
    <row r="32" spans="1:23">
      <c r="B32" s="764"/>
      <c r="C32" s="764"/>
      <c r="D32" s="764"/>
      <c r="E32" s="764"/>
      <c r="F32" s="764"/>
      <c r="G32" s="764"/>
      <c r="H32" s="764"/>
      <c r="I32" s="764"/>
      <c r="J32" s="764"/>
      <c r="K32" s="764"/>
      <c r="L32" s="764"/>
      <c r="M32" s="764"/>
      <c r="N32" s="764"/>
      <c r="O32" s="764"/>
      <c r="P32" s="764"/>
      <c r="Q32" s="764"/>
      <c r="R32" s="764"/>
      <c r="S32" s="764"/>
      <c r="T32" s="764"/>
      <c r="U32" s="764"/>
      <c r="V32" s="764"/>
      <c r="W32" s="764"/>
    </row>
    <row r="33" spans="2:23">
      <c r="B33" s="764"/>
      <c r="C33" s="764"/>
      <c r="D33" s="764"/>
      <c r="E33" s="764"/>
      <c r="F33" s="764"/>
      <c r="G33" s="764"/>
      <c r="H33" s="764"/>
      <c r="I33" s="764"/>
      <c r="J33" s="764"/>
      <c r="K33" s="764"/>
      <c r="L33" s="764"/>
      <c r="M33" s="764"/>
      <c r="N33" s="764"/>
      <c r="O33" s="764"/>
      <c r="P33" s="764"/>
      <c r="Q33" s="764"/>
      <c r="R33" s="764"/>
      <c r="S33" s="764"/>
      <c r="T33" s="764"/>
      <c r="U33" s="764"/>
      <c r="V33" s="764"/>
      <c r="W33" s="764"/>
    </row>
    <row r="34" spans="2:23">
      <c r="B34" s="764"/>
      <c r="C34" s="764"/>
      <c r="D34" s="764"/>
      <c r="E34" s="764"/>
      <c r="F34" s="764"/>
      <c r="G34" s="764"/>
      <c r="H34" s="764"/>
      <c r="I34" s="764"/>
      <c r="J34" s="764"/>
      <c r="K34" s="764"/>
      <c r="L34" s="764"/>
      <c r="M34" s="764"/>
      <c r="N34" s="764"/>
      <c r="O34" s="764"/>
      <c r="P34" s="764"/>
      <c r="Q34" s="764"/>
      <c r="R34" s="764"/>
      <c r="S34" s="764"/>
      <c r="T34" s="764"/>
      <c r="U34" s="764"/>
      <c r="V34" s="764"/>
      <c r="W34" s="764"/>
    </row>
  </sheetData>
  <mergeCells count="53">
    <mergeCell ref="K30:Q30"/>
    <mergeCell ref="D19:E19"/>
    <mergeCell ref="F19:M19"/>
    <mergeCell ref="N19:O19"/>
    <mergeCell ref="D20:P20"/>
    <mergeCell ref="B26:Q26"/>
    <mergeCell ref="K28:L28"/>
    <mergeCell ref="M28:O28"/>
    <mergeCell ref="P28:Q28"/>
    <mergeCell ref="P17:P19"/>
    <mergeCell ref="F18:G18"/>
    <mergeCell ref="H18:I18"/>
    <mergeCell ref="J18:K18"/>
    <mergeCell ref="L18:M18"/>
    <mergeCell ref="N18:O18"/>
    <mergeCell ref="D17:E17"/>
    <mergeCell ref="F17:G17"/>
    <mergeCell ref="H17:I17"/>
    <mergeCell ref="J17:K17"/>
    <mergeCell ref="L17:M17"/>
    <mergeCell ref="N17:O17"/>
    <mergeCell ref="N16:O16"/>
    <mergeCell ref="C11:K11"/>
    <mergeCell ref="L11:Q11"/>
    <mergeCell ref="R11:W11"/>
    <mergeCell ref="L13:N13"/>
    <mergeCell ref="O13:S13"/>
    <mergeCell ref="U13:W13"/>
    <mergeCell ref="D16:E16"/>
    <mergeCell ref="F16:G16"/>
    <mergeCell ref="H16:I16"/>
    <mergeCell ref="J16:K16"/>
    <mergeCell ref="L16:M16"/>
    <mergeCell ref="R7:W7"/>
    <mergeCell ref="D9:E9"/>
    <mergeCell ref="F9:G9"/>
    <mergeCell ref="H9:K9"/>
    <mergeCell ref="L9:O9"/>
    <mergeCell ref="P9:Q9"/>
    <mergeCell ref="R9:W9"/>
    <mergeCell ref="C7:D7"/>
    <mergeCell ref="E7:F7"/>
    <mergeCell ref="G7:I7"/>
    <mergeCell ref="J7:K7"/>
    <mergeCell ref="L7:N7"/>
    <mergeCell ref="O7:Q7"/>
    <mergeCell ref="B5:K5"/>
    <mergeCell ref="L5:W5"/>
    <mergeCell ref="B1:K1"/>
    <mergeCell ref="L1:W1"/>
    <mergeCell ref="B4:K4"/>
    <mergeCell ref="L4:Q4"/>
    <mergeCell ref="R4:W4"/>
  </mergeCells>
  <pageMargins left="0.25" right="0.25" top="0.75" bottom="0.75" header="0.3" footer="0.3"/>
  <pageSetup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C1" zoomScale="125" zoomScaleNormal="125" workbookViewId="0">
      <selection activeCell="H4" sqref="H4"/>
    </sheetView>
  </sheetViews>
  <sheetFormatPr defaultColWidth="8.75" defaultRowHeight="15"/>
  <cols>
    <col min="1" max="1" width="42.75" style="383" hidden="1" customWidth="1"/>
    <col min="2" max="2" width="4.125" style="383" hidden="1" customWidth="1"/>
    <col min="3" max="3" width="53" style="383" customWidth="1"/>
    <col min="4" max="4" width="10.25" style="383" customWidth="1"/>
    <col min="5" max="5" width="8.75" style="383"/>
    <col min="6" max="6" width="10.875" style="383" customWidth="1"/>
    <col min="7" max="7" width="10.25" style="383" customWidth="1"/>
    <col min="8" max="16384" width="8.75" style="383"/>
  </cols>
  <sheetData>
    <row r="1" spans="1:7" ht="18.75">
      <c r="A1" s="829" t="s">
        <v>825</v>
      </c>
      <c r="B1" s="829"/>
      <c r="C1" s="845" t="s">
        <v>824</v>
      </c>
      <c r="D1" s="845"/>
      <c r="E1" s="846"/>
      <c r="F1" s="846"/>
      <c r="G1" s="846"/>
    </row>
    <row r="2" spans="1:7" ht="18.75">
      <c r="B2" s="829"/>
      <c r="C2" s="845" t="s">
        <v>823</v>
      </c>
      <c r="D2" s="845"/>
      <c r="E2" s="846"/>
      <c r="F2" s="846"/>
      <c r="G2" s="846"/>
    </row>
    <row r="3" spans="1:7" ht="18.75">
      <c r="B3" s="829"/>
    </row>
    <row r="4" spans="1:7" ht="18.75">
      <c r="A4" s="829" t="s">
        <v>822</v>
      </c>
      <c r="B4" s="829"/>
      <c r="C4" s="829" t="s">
        <v>822</v>
      </c>
      <c r="D4" s="830"/>
    </row>
    <row r="5" spans="1:7" ht="18.75">
      <c r="B5" s="831"/>
      <c r="C5" s="830" t="s">
        <v>1551</v>
      </c>
    </row>
    <row r="6" spans="1:7" ht="15.75" thickBot="1">
      <c r="A6" s="828" t="s">
        <v>782</v>
      </c>
      <c r="B6" s="832"/>
      <c r="C6" s="833" t="s">
        <v>781</v>
      </c>
      <c r="D6" s="833" t="s">
        <v>826</v>
      </c>
      <c r="E6" s="833" t="s">
        <v>821</v>
      </c>
      <c r="F6" s="833" t="s">
        <v>820</v>
      </c>
      <c r="G6" s="833" t="s">
        <v>819</v>
      </c>
    </row>
    <row r="7" spans="1:7" ht="15.75" thickTop="1">
      <c r="A7" s="834" t="s">
        <v>818</v>
      </c>
      <c r="B7" s="832"/>
      <c r="C7" s="828" t="s">
        <v>1558</v>
      </c>
      <c r="D7" s="828"/>
    </row>
    <row r="8" spans="1:7">
      <c r="A8" s="390" t="s">
        <v>817</v>
      </c>
      <c r="B8" s="835"/>
      <c r="C8" s="383" t="s">
        <v>815</v>
      </c>
      <c r="G8" s="826" t="s">
        <v>1538</v>
      </c>
    </row>
    <row r="9" spans="1:7">
      <c r="A9" s="390" t="s">
        <v>816</v>
      </c>
      <c r="B9" s="835"/>
      <c r="C9" s="826" t="s">
        <v>1539</v>
      </c>
      <c r="G9" s="826" t="s">
        <v>72</v>
      </c>
    </row>
    <row r="10" spans="1:7" ht="30">
      <c r="A10" s="390" t="s">
        <v>814</v>
      </c>
      <c r="B10" s="835"/>
      <c r="C10" s="826" t="s">
        <v>1540</v>
      </c>
      <c r="G10" s="826" t="s">
        <v>73</v>
      </c>
    </row>
    <row r="11" spans="1:7" ht="45">
      <c r="A11" s="390" t="s">
        <v>813</v>
      </c>
      <c r="B11" s="835"/>
      <c r="C11" s="826" t="s">
        <v>1541</v>
      </c>
      <c r="G11" s="383" t="s">
        <v>74</v>
      </c>
    </row>
    <row r="12" spans="1:7">
      <c r="A12" s="836"/>
      <c r="B12" s="396"/>
    </row>
    <row r="13" spans="1:7">
      <c r="A13" s="834" t="s">
        <v>812</v>
      </c>
      <c r="B13" s="832"/>
      <c r="C13" s="828" t="s">
        <v>812</v>
      </c>
      <c r="D13" s="828"/>
    </row>
    <row r="14" spans="1:7">
      <c r="A14" s="390" t="s">
        <v>811</v>
      </c>
      <c r="B14" s="835"/>
      <c r="C14" s="826" t="s">
        <v>1559</v>
      </c>
      <c r="G14" s="826" t="s">
        <v>74</v>
      </c>
    </row>
    <row r="15" spans="1:7" ht="30">
      <c r="A15" s="390" t="s">
        <v>809</v>
      </c>
      <c r="B15" s="835"/>
      <c r="C15" s="826" t="s">
        <v>1560</v>
      </c>
      <c r="G15" s="826" t="s">
        <v>74</v>
      </c>
    </row>
    <row r="16" spans="1:7">
      <c r="A16" s="390" t="s">
        <v>808</v>
      </c>
      <c r="B16" s="835"/>
      <c r="C16" s="826" t="s">
        <v>1542</v>
      </c>
      <c r="G16" s="826" t="s">
        <v>74</v>
      </c>
    </row>
    <row r="17" spans="1:7">
      <c r="A17" s="390" t="s">
        <v>804</v>
      </c>
      <c r="B17" s="835"/>
    </row>
    <row r="18" spans="1:7">
      <c r="A18" s="834" t="s">
        <v>803</v>
      </c>
      <c r="B18" s="832"/>
      <c r="C18" s="834" t="s">
        <v>1547</v>
      </c>
      <c r="D18" s="834"/>
    </row>
    <row r="19" spans="1:7">
      <c r="A19" s="390" t="s">
        <v>802</v>
      </c>
      <c r="B19" s="835"/>
      <c r="C19" s="383" t="s">
        <v>801</v>
      </c>
      <c r="G19" s="826" t="s">
        <v>1543</v>
      </c>
    </row>
    <row r="20" spans="1:7" ht="30">
      <c r="A20" s="397" t="s">
        <v>800</v>
      </c>
      <c r="B20" s="396"/>
      <c r="C20" s="826" t="s">
        <v>1545</v>
      </c>
      <c r="G20" s="826" t="s">
        <v>1543</v>
      </c>
    </row>
    <row r="21" spans="1:7">
      <c r="A21" s="836"/>
      <c r="B21" s="396"/>
      <c r="C21" s="826" t="s">
        <v>1544</v>
      </c>
      <c r="G21" s="826" t="s">
        <v>1543</v>
      </c>
    </row>
    <row r="22" spans="1:7">
      <c r="A22" s="836"/>
      <c r="B22" s="396"/>
      <c r="C22" s="826" t="s">
        <v>1546</v>
      </c>
      <c r="G22" s="826" t="s">
        <v>76</v>
      </c>
    </row>
    <row r="23" spans="1:7">
      <c r="A23" s="836"/>
      <c r="B23" s="396"/>
    </row>
    <row r="24" spans="1:7">
      <c r="A24" s="394" t="s">
        <v>798</v>
      </c>
      <c r="B24" s="837"/>
      <c r="C24" s="392" t="s">
        <v>798</v>
      </c>
      <c r="D24" s="392"/>
    </row>
    <row r="25" spans="1:7" ht="30">
      <c r="A25" s="391" t="s">
        <v>797</v>
      </c>
      <c r="B25" s="835"/>
      <c r="C25" s="383" t="s">
        <v>837</v>
      </c>
      <c r="G25" s="383" t="s">
        <v>74</v>
      </c>
    </row>
    <row r="26" spans="1:7">
      <c r="A26" s="391"/>
      <c r="B26" s="835"/>
    </row>
    <row r="27" spans="1:7">
      <c r="A27" s="391"/>
      <c r="B27" s="835"/>
      <c r="C27" s="828" t="s">
        <v>1555</v>
      </c>
    </row>
    <row r="28" spans="1:7" ht="30">
      <c r="A28" s="390" t="s">
        <v>796</v>
      </c>
      <c r="B28" s="835"/>
      <c r="C28" s="826" t="s">
        <v>1556</v>
      </c>
      <c r="G28" s="826" t="s">
        <v>1557</v>
      </c>
    </row>
    <row r="29" spans="1:7">
      <c r="A29" s="396"/>
      <c r="B29" s="396"/>
      <c r="C29" s="396"/>
      <c r="D29" s="396"/>
    </row>
    <row r="30" spans="1:7" ht="18.75">
      <c r="A30" s="829" t="s">
        <v>719</v>
      </c>
      <c r="C30" s="829" t="s">
        <v>719</v>
      </c>
    </row>
    <row r="31" spans="1:7" ht="15.75">
      <c r="C31" s="830" t="s">
        <v>1550</v>
      </c>
      <c r="D31" s="830"/>
    </row>
    <row r="32" spans="1:7">
      <c r="B32" s="396"/>
    </row>
    <row r="33" spans="1:7">
      <c r="A33" s="838" t="s">
        <v>795</v>
      </c>
      <c r="B33" s="396"/>
      <c r="C33" s="838" t="s">
        <v>795</v>
      </c>
      <c r="D33" s="838"/>
    </row>
    <row r="34" spans="1:7">
      <c r="A34" s="839" t="s">
        <v>794</v>
      </c>
      <c r="B34" s="396"/>
      <c r="C34" s="383" t="s">
        <v>841</v>
      </c>
      <c r="G34" s="840">
        <v>43101</v>
      </c>
    </row>
    <row r="35" spans="1:7" ht="30">
      <c r="A35" s="841" t="s">
        <v>793</v>
      </c>
      <c r="B35" s="396"/>
      <c r="C35" s="383" t="s">
        <v>840</v>
      </c>
      <c r="G35" s="840">
        <v>43435</v>
      </c>
    </row>
    <row r="36" spans="1:7">
      <c r="A36" s="842" t="s">
        <v>792</v>
      </c>
      <c r="B36" s="396"/>
    </row>
    <row r="37" spans="1:7">
      <c r="A37" s="383" t="s">
        <v>791</v>
      </c>
      <c r="B37" s="396"/>
    </row>
    <row r="38" spans="1:7">
      <c r="A38" s="396"/>
      <c r="B38" s="396"/>
      <c r="C38" s="396"/>
      <c r="D38" s="396"/>
    </row>
    <row r="39" spans="1:7" ht="18.75">
      <c r="A39" s="829" t="s">
        <v>790</v>
      </c>
      <c r="C39" s="829" t="s">
        <v>790</v>
      </c>
    </row>
    <row r="40" spans="1:7" ht="15.75">
      <c r="C40" s="830" t="s">
        <v>1549</v>
      </c>
      <c r="D40" s="830"/>
    </row>
    <row r="41" spans="1:7">
      <c r="B41" s="396"/>
    </row>
    <row r="42" spans="1:7" ht="36.75">
      <c r="A42" s="382" t="s">
        <v>789</v>
      </c>
      <c r="B42" s="396"/>
      <c r="C42" s="383" t="s">
        <v>788</v>
      </c>
      <c r="F42" s="827" t="s">
        <v>1548</v>
      </c>
      <c r="G42" s="843" t="s">
        <v>1538</v>
      </c>
    </row>
    <row r="43" spans="1:7" ht="45">
      <c r="A43" s="382" t="s">
        <v>787</v>
      </c>
      <c r="B43" s="396"/>
      <c r="C43" s="383" t="s">
        <v>786</v>
      </c>
      <c r="F43" s="827" t="s">
        <v>1548</v>
      </c>
      <c r="G43" s="843" t="s">
        <v>1538</v>
      </c>
    </row>
    <row r="44" spans="1:7">
      <c r="A44" s="382"/>
      <c r="B44" s="396"/>
      <c r="C44" s="826" t="s">
        <v>1553</v>
      </c>
      <c r="F44" s="827"/>
      <c r="G44" s="843" t="s">
        <v>1554</v>
      </c>
    </row>
    <row r="45" spans="1:7">
      <c r="A45" s="382" t="s">
        <v>785</v>
      </c>
      <c r="B45" s="396"/>
    </row>
    <row r="46" spans="1:7">
      <c r="A46" s="396"/>
      <c r="B46" s="396"/>
      <c r="C46" s="396"/>
      <c r="D46" s="396"/>
    </row>
    <row r="47" spans="1:7" ht="18.75">
      <c r="A47" s="829" t="s">
        <v>784</v>
      </c>
      <c r="C47" s="829" t="s">
        <v>784</v>
      </c>
    </row>
    <row r="48" spans="1:7" ht="15.75">
      <c r="C48" s="830" t="s">
        <v>1552</v>
      </c>
      <c r="D48" s="830"/>
    </row>
    <row r="49" spans="1:7">
      <c r="B49" s="396"/>
    </row>
    <row r="50" spans="1:7">
      <c r="A50" s="391" t="s">
        <v>780</v>
      </c>
      <c r="B50" s="396"/>
      <c r="C50" s="383" t="s">
        <v>842</v>
      </c>
      <c r="G50" s="844">
        <v>42736</v>
      </c>
    </row>
    <row r="51" spans="1:7" ht="15" customHeight="1">
      <c r="A51" s="391" t="s">
        <v>779</v>
      </c>
      <c r="B51" s="396"/>
      <c r="C51" s="383" t="s">
        <v>843</v>
      </c>
      <c r="G51" s="844">
        <v>42979</v>
      </c>
    </row>
    <row r="52" spans="1:7">
      <c r="A52" s="391" t="s">
        <v>778</v>
      </c>
      <c r="B52" s="396"/>
    </row>
    <row r="53" spans="1:7">
      <c r="A53" s="396"/>
      <c r="B53" s="396"/>
      <c r="C53" s="396"/>
      <c r="D53" s="396"/>
    </row>
    <row r="54" spans="1:7">
      <c r="A54" s="391"/>
    </row>
  </sheetData>
  <pageMargins left="0.7" right="0.7" top="0.75" bottom="0.75" header="0.3" footer="0.3"/>
  <pageSetup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110" zoomScaleNormal="110" workbookViewId="0">
      <selection activeCell="L7" sqref="L7:N7"/>
    </sheetView>
  </sheetViews>
  <sheetFormatPr defaultColWidth="9" defaultRowHeight="15"/>
  <cols>
    <col min="1" max="1" width="19.625" style="339" customWidth="1"/>
    <col min="2" max="23" width="6" style="339" customWidth="1"/>
    <col min="24" max="16384" width="9" style="339"/>
  </cols>
  <sheetData>
    <row r="1" spans="1:23">
      <c r="B1" s="1038" t="s">
        <v>664</v>
      </c>
      <c r="C1" s="1038"/>
      <c r="D1" s="1038"/>
      <c r="E1" s="1038"/>
      <c r="F1" s="1038"/>
      <c r="G1" s="1038"/>
      <c r="H1" s="1038"/>
      <c r="I1" s="1038"/>
      <c r="J1" s="1038"/>
      <c r="K1" s="1038"/>
      <c r="L1" s="1038" t="s">
        <v>665</v>
      </c>
      <c r="M1" s="1038"/>
      <c r="N1" s="1038"/>
      <c r="O1" s="1038"/>
      <c r="P1" s="1038"/>
      <c r="Q1" s="1038"/>
      <c r="R1" s="1038"/>
      <c r="S1" s="1038"/>
      <c r="T1" s="1038"/>
      <c r="U1" s="1038"/>
      <c r="V1" s="1038"/>
      <c r="W1" s="1038"/>
    </row>
    <row r="2" spans="1:23">
      <c r="B2" s="340" t="s">
        <v>666</v>
      </c>
      <c r="C2" s="340" t="s">
        <v>69</v>
      </c>
      <c r="D2" s="340" t="s">
        <v>70</v>
      </c>
      <c r="E2" s="340" t="s">
        <v>71</v>
      </c>
      <c r="F2" s="340" t="s">
        <v>72</v>
      </c>
      <c r="G2" s="340" t="s">
        <v>73</v>
      </c>
      <c r="H2" s="340" t="s">
        <v>74</v>
      </c>
      <c r="I2" s="340" t="s">
        <v>75</v>
      </c>
      <c r="J2" s="340" t="s">
        <v>76</v>
      </c>
      <c r="K2" s="340" t="s">
        <v>77</v>
      </c>
      <c r="L2" s="340" t="s">
        <v>65</v>
      </c>
      <c r="M2" s="340" t="s">
        <v>67</v>
      </c>
      <c r="N2" s="340" t="s">
        <v>68</v>
      </c>
      <c r="O2" s="340" t="s">
        <v>69</v>
      </c>
      <c r="P2" s="340" t="s">
        <v>70</v>
      </c>
      <c r="Q2" s="340" t="s">
        <v>71</v>
      </c>
      <c r="R2" s="340" t="s">
        <v>72</v>
      </c>
      <c r="S2" s="340" t="s">
        <v>73</v>
      </c>
      <c r="T2" s="340" t="s">
        <v>74</v>
      </c>
      <c r="U2" s="340" t="s">
        <v>75</v>
      </c>
      <c r="V2" s="340" t="s">
        <v>76</v>
      </c>
      <c r="W2" s="340" t="s">
        <v>77</v>
      </c>
    </row>
    <row r="3" spans="1:23" ht="15.75" thickBot="1">
      <c r="A3" s="341" t="s">
        <v>667</v>
      </c>
      <c r="B3" s="340"/>
      <c r="C3" s="340"/>
      <c r="D3" s="340"/>
      <c r="E3" s="340"/>
      <c r="F3" s="340"/>
      <c r="G3" s="340"/>
      <c r="H3" s="340"/>
      <c r="I3" s="340"/>
      <c r="J3" s="340"/>
      <c r="K3" s="340"/>
      <c r="L3" s="340"/>
      <c r="M3" s="340"/>
      <c r="N3" s="340"/>
      <c r="O3" s="340"/>
      <c r="P3" s="340"/>
      <c r="Q3" s="340"/>
      <c r="R3" s="340"/>
      <c r="S3" s="340"/>
      <c r="T3" s="340"/>
      <c r="U3" s="340"/>
      <c r="V3" s="340"/>
      <c r="W3" s="340"/>
    </row>
    <row r="4" spans="1:23" ht="31.5" thickTop="1" thickBot="1">
      <c r="A4" s="342" t="s">
        <v>668</v>
      </c>
      <c r="B4" s="1019" t="s">
        <v>669</v>
      </c>
      <c r="C4" s="1020"/>
      <c r="D4" s="1020"/>
      <c r="E4" s="1020"/>
      <c r="F4" s="1020"/>
      <c r="G4" s="1020"/>
      <c r="H4" s="1020"/>
      <c r="I4" s="1020"/>
      <c r="J4" s="1020"/>
      <c r="K4" s="1020"/>
      <c r="L4" s="1039" t="s">
        <v>670</v>
      </c>
      <c r="M4" s="1039"/>
      <c r="N4" s="1039"/>
      <c r="O4" s="1039"/>
      <c r="P4" s="1039"/>
      <c r="Q4" s="1039"/>
      <c r="R4" s="1039"/>
      <c r="S4" s="1039"/>
      <c r="T4" s="1039"/>
      <c r="U4" s="1039"/>
      <c r="V4" s="1039"/>
      <c r="W4" s="1039"/>
    </row>
    <row r="5" spans="1:23" ht="16.5" thickTop="1" thickBot="1">
      <c r="B5" s="1040" t="s">
        <v>671</v>
      </c>
      <c r="C5" s="1041"/>
      <c r="D5" s="1041"/>
      <c r="E5" s="1041"/>
      <c r="F5" s="1041"/>
      <c r="G5" s="1041"/>
      <c r="H5" s="1041"/>
      <c r="I5" s="1041"/>
      <c r="J5" s="1041"/>
      <c r="K5" s="1042"/>
      <c r="L5" s="1040" t="s">
        <v>672</v>
      </c>
      <c r="M5" s="1041"/>
      <c r="N5" s="1041"/>
      <c r="O5" s="1041"/>
      <c r="P5" s="1041"/>
      <c r="Q5" s="1041"/>
      <c r="R5" s="1041"/>
      <c r="S5" s="1041"/>
      <c r="T5" s="1041"/>
      <c r="U5" s="1041"/>
      <c r="V5" s="1041"/>
      <c r="W5" s="1042"/>
    </row>
    <row r="6" spans="1:23" ht="15.75" thickBot="1">
      <c r="B6" s="343"/>
      <c r="C6" s="343"/>
      <c r="D6" s="343"/>
      <c r="E6" s="343"/>
      <c r="F6" s="343"/>
      <c r="G6" s="343"/>
      <c r="H6" s="343"/>
      <c r="I6" s="343"/>
      <c r="J6" s="343"/>
      <c r="K6" s="343"/>
      <c r="L6" s="343"/>
      <c r="M6" s="343"/>
      <c r="N6" s="343"/>
      <c r="O6" s="343"/>
      <c r="P6" s="343"/>
      <c r="Q6" s="343"/>
      <c r="R6" s="343"/>
      <c r="S6" s="343"/>
      <c r="T6" s="343"/>
      <c r="U6" s="343"/>
      <c r="V6" s="343"/>
      <c r="W6" s="343"/>
    </row>
    <row r="7" spans="1:23" ht="30" customHeight="1" thickTop="1" thickBot="1">
      <c r="A7" s="344" t="s">
        <v>673</v>
      </c>
      <c r="C7" s="1036" t="s">
        <v>674</v>
      </c>
      <c r="D7" s="1037"/>
      <c r="E7" s="1034" t="s">
        <v>675</v>
      </c>
      <c r="F7" s="1034"/>
      <c r="G7" s="1034" t="s">
        <v>676</v>
      </c>
      <c r="H7" s="1034"/>
      <c r="I7" s="1034"/>
      <c r="J7" s="1034" t="s">
        <v>677</v>
      </c>
      <c r="K7" s="1034"/>
      <c r="L7" s="1035" t="s">
        <v>678</v>
      </c>
      <c r="M7" s="1035"/>
      <c r="N7" s="1035"/>
      <c r="O7" s="1035" t="s">
        <v>679</v>
      </c>
      <c r="P7" s="1035"/>
      <c r="Q7" s="1035"/>
      <c r="R7" s="1032" t="s">
        <v>680</v>
      </c>
      <c r="S7" s="1032"/>
      <c r="T7" s="1032"/>
      <c r="U7" s="1032"/>
      <c r="V7" s="1032"/>
      <c r="W7" s="1032"/>
    </row>
    <row r="8" spans="1:23" ht="16.5" thickTop="1" thickBot="1">
      <c r="B8" s="340"/>
      <c r="C8" s="340"/>
      <c r="D8" s="340"/>
      <c r="E8" s="340"/>
      <c r="F8" s="340"/>
      <c r="G8" s="340"/>
      <c r="H8" s="340"/>
      <c r="I8" s="340"/>
      <c r="J8" s="340"/>
      <c r="K8" s="340"/>
      <c r="L8" s="340"/>
      <c r="M8" s="340"/>
      <c r="N8" s="340"/>
      <c r="O8" s="340"/>
      <c r="P8" s="340"/>
      <c r="Q8" s="340"/>
      <c r="R8" s="340"/>
      <c r="S8" s="340"/>
      <c r="T8" s="340"/>
      <c r="U8" s="340"/>
      <c r="V8" s="340"/>
      <c r="W8" s="340"/>
    </row>
    <row r="9" spans="1:23" s="348" customFormat="1" ht="30.75" customHeight="1" thickTop="1" thickBot="1">
      <c r="A9" s="345" t="s">
        <v>681</v>
      </c>
      <c r="B9" s="346"/>
      <c r="C9" s="347"/>
      <c r="D9" s="1033" t="s">
        <v>682</v>
      </c>
      <c r="E9" s="1033"/>
      <c r="F9" s="1033" t="s">
        <v>683</v>
      </c>
      <c r="G9" s="1033"/>
      <c r="H9" s="1033" t="s">
        <v>684</v>
      </c>
      <c r="I9" s="1033"/>
      <c r="J9" s="1033"/>
      <c r="K9" s="1033"/>
      <c r="L9" s="1033" t="s">
        <v>685</v>
      </c>
      <c r="M9" s="1033"/>
      <c r="N9" s="1033"/>
      <c r="O9" s="1033"/>
      <c r="P9" s="1033" t="s">
        <v>686</v>
      </c>
      <c r="Q9" s="1033"/>
      <c r="R9" s="1033" t="s">
        <v>687</v>
      </c>
      <c r="S9" s="1033"/>
      <c r="T9" s="1033"/>
      <c r="U9" s="1033"/>
      <c r="V9" s="1033"/>
      <c r="W9" s="1033"/>
    </row>
    <row r="10" spans="1:23" ht="16.5" thickTop="1" thickBot="1">
      <c r="B10" s="340"/>
      <c r="C10" s="340"/>
      <c r="D10" s="340"/>
      <c r="E10" s="340"/>
      <c r="F10" s="340"/>
      <c r="G10" s="340"/>
      <c r="H10" s="340"/>
      <c r="I10" s="340"/>
      <c r="J10" s="340"/>
      <c r="K10" s="340"/>
      <c r="L10" s="340"/>
      <c r="M10" s="340"/>
      <c r="N10" s="340"/>
      <c r="O10" s="340"/>
      <c r="P10" s="340"/>
      <c r="Q10" s="340"/>
      <c r="R10" s="340"/>
      <c r="S10" s="340"/>
      <c r="T10" s="340"/>
      <c r="U10" s="340"/>
      <c r="V10" s="340"/>
      <c r="W10" s="340"/>
    </row>
    <row r="11" spans="1:23" ht="44.25" customHeight="1" thickTop="1" thickBot="1">
      <c r="A11" s="349" t="s">
        <v>688</v>
      </c>
      <c r="B11" s="350" t="s">
        <v>689</v>
      </c>
      <c r="C11" s="1023" t="s">
        <v>690</v>
      </c>
      <c r="D11" s="1023"/>
      <c r="E11" s="1023"/>
      <c r="F11" s="1023"/>
      <c r="G11" s="1023"/>
      <c r="H11" s="1023"/>
      <c r="I11" s="1023"/>
      <c r="J11" s="1023"/>
      <c r="K11" s="1024"/>
      <c r="L11" s="1025" t="s">
        <v>691</v>
      </c>
      <c r="M11" s="1023"/>
      <c r="N11" s="1023"/>
      <c r="O11" s="1023"/>
      <c r="P11" s="1023"/>
      <c r="Q11" s="1024"/>
      <c r="R11" s="1025" t="s">
        <v>692</v>
      </c>
      <c r="S11" s="1023"/>
      <c r="T11" s="1023"/>
      <c r="U11" s="1023"/>
      <c r="V11" s="1023"/>
      <c r="W11" s="1024"/>
    </row>
    <row r="12" spans="1:23" ht="16.5" thickTop="1" thickBot="1">
      <c r="B12" s="340"/>
      <c r="C12" s="340"/>
      <c r="D12" s="340"/>
      <c r="E12" s="340"/>
      <c r="F12" s="340"/>
      <c r="G12" s="340"/>
      <c r="H12" s="340"/>
      <c r="I12" s="340"/>
      <c r="J12" s="340"/>
      <c r="K12" s="340"/>
      <c r="L12" s="340"/>
      <c r="M12" s="340"/>
      <c r="N12" s="340"/>
      <c r="O12" s="340"/>
      <c r="P12" s="340"/>
      <c r="Q12" s="340"/>
      <c r="R12" s="340"/>
      <c r="S12" s="340"/>
      <c r="T12" s="340"/>
      <c r="U12" s="340"/>
      <c r="V12" s="340"/>
      <c r="W12" s="340"/>
    </row>
    <row r="13" spans="1:23" ht="30.75" customHeight="1" thickTop="1" thickBot="1">
      <c r="A13" s="351" t="s">
        <v>693</v>
      </c>
      <c r="C13" s="1029" t="s">
        <v>674</v>
      </c>
      <c r="D13" s="1030"/>
      <c r="E13" s="1031"/>
      <c r="F13" s="340"/>
      <c r="G13" s="340"/>
      <c r="H13" s="340"/>
      <c r="I13" s="340"/>
      <c r="J13" s="340"/>
      <c r="K13" s="340"/>
      <c r="L13" s="340"/>
      <c r="M13" s="340"/>
      <c r="N13" s="353"/>
      <c r="O13" s="1026" t="s">
        <v>694</v>
      </c>
      <c r="P13" s="1027"/>
      <c r="Q13" s="1027"/>
      <c r="R13" s="1027"/>
      <c r="S13" s="1027"/>
      <c r="T13" s="354"/>
      <c r="U13" s="1026" t="s">
        <v>695</v>
      </c>
      <c r="V13" s="1027"/>
      <c r="W13" s="1028"/>
    </row>
    <row r="14" spans="1:23" ht="15.75" thickTop="1">
      <c r="B14" s="340"/>
      <c r="C14" s="340"/>
      <c r="D14" s="340"/>
      <c r="E14" s="340"/>
      <c r="F14" s="340"/>
      <c r="G14" s="340"/>
      <c r="H14" s="340"/>
      <c r="I14" s="340"/>
      <c r="J14" s="340"/>
      <c r="K14" s="340"/>
      <c r="L14" s="340"/>
      <c r="M14" s="340"/>
      <c r="N14" s="340"/>
      <c r="O14" s="340"/>
      <c r="P14" s="340"/>
      <c r="Q14" s="340"/>
      <c r="R14" s="340"/>
      <c r="S14" s="340"/>
      <c r="T14" s="340"/>
      <c r="U14" s="340"/>
      <c r="V14" s="340"/>
      <c r="W14" s="340"/>
    </row>
    <row r="15" spans="1:23">
      <c r="B15" s="340"/>
      <c r="C15" s="340"/>
      <c r="D15" s="340"/>
      <c r="E15" s="340"/>
      <c r="F15" s="340"/>
      <c r="G15" s="340"/>
      <c r="H15" s="340"/>
      <c r="I15" s="340"/>
      <c r="J15" s="340"/>
      <c r="K15" s="340"/>
      <c r="L15" s="340"/>
      <c r="M15" s="340"/>
      <c r="N15" s="340"/>
      <c r="O15" s="340"/>
      <c r="P15" s="340"/>
      <c r="Q15" s="340"/>
      <c r="R15" s="340"/>
      <c r="S15" s="340"/>
      <c r="T15" s="340"/>
      <c r="U15" s="340"/>
      <c r="V15" s="340"/>
      <c r="W15" s="340"/>
    </row>
    <row r="16" spans="1:23">
      <c r="B16" s="340"/>
      <c r="C16" s="340"/>
      <c r="D16" s="340"/>
      <c r="E16" s="340"/>
      <c r="F16" s="340"/>
      <c r="G16" s="340"/>
      <c r="H16" s="340"/>
      <c r="I16" s="340"/>
      <c r="J16" s="340"/>
      <c r="K16" s="340"/>
      <c r="L16" s="340"/>
      <c r="M16" s="340"/>
      <c r="N16" s="340"/>
      <c r="O16" s="340"/>
      <c r="P16" s="340"/>
      <c r="Q16" s="340"/>
      <c r="R16" s="340"/>
      <c r="S16" s="340"/>
      <c r="T16" s="340"/>
      <c r="U16" s="340"/>
      <c r="V16" s="340"/>
      <c r="W16" s="340"/>
    </row>
    <row r="17" spans="1:23">
      <c r="B17" s="340"/>
      <c r="C17" s="340"/>
      <c r="D17" s="340"/>
      <c r="E17" s="340"/>
      <c r="F17" s="340"/>
      <c r="G17" s="340"/>
      <c r="H17" s="340"/>
      <c r="I17" s="340"/>
      <c r="J17" s="340"/>
      <c r="K17" s="340"/>
      <c r="L17" s="340"/>
      <c r="M17" s="340"/>
      <c r="N17" s="340"/>
      <c r="O17" s="340"/>
      <c r="P17" s="340"/>
      <c r="Q17" s="340"/>
      <c r="R17" s="340"/>
      <c r="S17" s="340"/>
      <c r="T17" s="340"/>
      <c r="U17" s="340"/>
      <c r="V17" s="340"/>
      <c r="W17" s="340"/>
    </row>
    <row r="18" spans="1:23" ht="15.75" thickBot="1">
      <c r="A18" s="341" t="s">
        <v>696</v>
      </c>
      <c r="B18" s="340"/>
      <c r="C18" s="340"/>
      <c r="D18" s="340"/>
      <c r="E18" s="340"/>
      <c r="F18" s="340"/>
      <c r="G18" s="340"/>
      <c r="H18" s="340"/>
      <c r="I18" s="340"/>
      <c r="J18" s="340"/>
      <c r="K18" s="340"/>
      <c r="L18" s="340"/>
      <c r="M18" s="340"/>
      <c r="N18" s="340"/>
      <c r="O18" s="340"/>
      <c r="P18" s="340"/>
      <c r="Q18" s="340"/>
      <c r="R18" s="340"/>
      <c r="S18" s="340"/>
      <c r="T18" s="340"/>
      <c r="U18" s="340"/>
      <c r="V18" s="340"/>
      <c r="W18" s="340"/>
    </row>
    <row r="19" spans="1:23" ht="31.5" thickTop="1" thickBot="1">
      <c r="A19" s="342" t="s">
        <v>668</v>
      </c>
      <c r="B19" s="1019" t="s">
        <v>669</v>
      </c>
      <c r="C19" s="1020"/>
      <c r="D19" s="1020"/>
      <c r="E19" s="1020"/>
      <c r="F19" s="1020"/>
      <c r="G19" s="1020"/>
      <c r="H19" s="1020"/>
      <c r="I19" s="1020"/>
      <c r="J19" s="1020"/>
      <c r="K19" s="1020"/>
      <c r="L19" s="340"/>
      <c r="M19" s="340"/>
      <c r="N19" s="340"/>
      <c r="O19" s="340"/>
      <c r="P19" s="340"/>
      <c r="Q19" s="340"/>
      <c r="R19" s="340"/>
      <c r="S19" s="340"/>
      <c r="T19" s="340"/>
      <c r="U19" s="340"/>
      <c r="V19" s="340"/>
      <c r="W19" s="340"/>
    </row>
    <row r="20" spans="1:23" ht="16.5" thickTop="1" thickBot="1">
      <c r="B20" s="340"/>
      <c r="C20" s="340"/>
      <c r="D20" s="340"/>
      <c r="E20" s="340"/>
      <c r="F20" s="340"/>
      <c r="G20" s="340"/>
      <c r="H20" s="340"/>
      <c r="I20" s="340"/>
      <c r="J20" s="340"/>
      <c r="K20" s="340"/>
      <c r="L20" s="340"/>
      <c r="M20" s="340"/>
      <c r="N20" s="340"/>
      <c r="O20" s="340"/>
      <c r="P20" s="340"/>
      <c r="Q20" s="340"/>
      <c r="R20" s="340"/>
      <c r="S20" s="340"/>
      <c r="T20" s="340"/>
      <c r="U20" s="340"/>
      <c r="V20" s="340"/>
      <c r="W20" s="340"/>
    </row>
    <row r="21" spans="1:23" ht="30.75" customHeight="1" thickBot="1">
      <c r="A21" s="355" t="s">
        <v>697</v>
      </c>
      <c r="B21" s="356"/>
      <c r="C21" s="1021" t="s">
        <v>698</v>
      </c>
      <c r="D21" s="1021"/>
      <c r="E21" s="1021" t="s">
        <v>699</v>
      </c>
      <c r="F21" s="1021"/>
      <c r="G21" s="1021"/>
      <c r="H21" s="1021"/>
      <c r="I21" s="1021" t="s">
        <v>700</v>
      </c>
      <c r="J21" s="1021"/>
      <c r="K21" s="1021"/>
      <c r="L21" s="352"/>
      <c r="M21" s="340"/>
      <c r="N21" s="340"/>
      <c r="O21" s="340"/>
      <c r="P21" s="340"/>
      <c r="Q21" s="340"/>
      <c r="R21" s="340"/>
      <c r="S21" s="340"/>
      <c r="T21" s="340"/>
      <c r="U21" s="340"/>
      <c r="V21" s="340"/>
      <c r="W21" s="340"/>
    </row>
    <row r="22" spans="1:23" ht="15.75" thickBot="1">
      <c r="B22" s="340"/>
      <c r="C22" s="340"/>
      <c r="D22" s="340"/>
      <c r="E22" s="340"/>
      <c r="F22" s="340"/>
      <c r="G22" s="340"/>
      <c r="H22" s="340"/>
      <c r="I22" s="340"/>
      <c r="J22" s="340"/>
      <c r="K22" s="340"/>
      <c r="L22" s="340"/>
      <c r="M22" s="340"/>
      <c r="N22" s="340"/>
      <c r="O22" s="340"/>
      <c r="P22" s="340"/>
      <c r="Q22" s="340"/>
      <c r="R22" s="340"/>
      <c r="S22" s="340"/>
      <c r="T22" s="340"/>
      <c r="U22" s="340"/>
      <c r="V22" s="340"/>
      <c r="W22" s="340"/>
    </row>
    <row r="23" spans="1:23" ht="30.75" thickBot="1">
      <c r="A23" s="357" t="s">
        <v>701</v>
      </c>
      <c r="B23" s="358"/>
      <c r="C23" s="1022" t="s">
        <v>702</v>
      </c>
      <c r="D23" s="1022"/>
      <c r="E23" s="1022"/>
      <c r="F23" s="1022"/>
      <c r="G23" s="1022"/>
      <c r="H23" s="1022"/>
      <c r="I23" s="1022"/>
      <c r="J23" s="1022"/>
      <c r="K23" s="1022"/>
      <c r="L23" s="352"/>
      <c r="M23" s="340"/>
      <c r="N23" s="340"/>
      <c r="O23" s="340"/>
      <c r="P23" s="340"/>
      <c r="Q23" s="340"/>
      <c r="R23" s="340"/>
      <c r="S23" s="340"/>
      <c r="T23" s="340"/>
      <c r="U23" s="340"/>
      <c r="V23" s="340"/>
      <c r="W23" s="340"/>
    </row>
    <row r="24" spans="1:23">
      <c r="B24" s="340"/>
      <c r="C24" s="340"/>
      <c r="D24" s="340"/>
      <c r="E24" s="340"/>
      <c r="F24" s="340"/>
      <c r="G24" s="340"/>
      <c r="H24" s="340"/>
      <c r="I24" s="340"/>
      <c r="J24" s="340"/>
      <c r="K24" s="340"/>
      <c r="L24" s="340"/>
      <c r="M24" s="340"/>
      <c r="N24" s="340"/>
      <c r="O24" s="340"/>
      <c r="P24" s="340"/>
      <c r="Q24" s="340"/>
      <c r="R24" s="340"/>
      <c r="S24" s="340"/>
      <c r="T24" s="340"/>
      <c r="U24" s="340"/>
      <c r="V24" s="340"/>
      <c r="W24" s="340"/>
    </row>
    <row r="25" spans="1:23">
      <c r="B25" s="340"/>
      <c r="C25" s="340"/>
      <c r="D25" s="340"/>
      <c r="E25" s="340"/>
      <c r="F25" s="340"/>
      <c r="G25" s="340"/>
      <c r="H25" s="340"/>
      <c r="I25" s="340"/>
      <c r="J25" s="340"/>
      <c r="K25" s="340"/>
      <c r="L25" s="340"/>
      <c r="M25" s="340"/>
      <c r="N25" s="340"/>
      <c r="O25" s="340"/>
      <c r="P25" s="340"/>
      <c r="Q25" s="340"/>
      <c r="R25" s="340"/>
      <c r="S25" s="340"/>
      <c r="T25" s="340"/>
      <c r="U25" s="340"/>
      <c r="V25" s="340"/>
      <c r="W25" s="340"/>
    </row>
    <row r="26" spans="1:23">
      <c r="B26" s="340"/>
      <c r="C26" s="340"/>
      <c r="D26" s="340"/>
      <c r="E26" s="340"/>
      <c r="F26" s="340"/>
      <c r="G26" s="340"/>
      <c r="H26" s="340"/>
      <c r="I26" s="340"/>
      <c r="J26" s="340"/>
      <c r="K26" s="340"/>
      <c r="L26" s="340"/>
      <c r="M26" s="340"/>
      <c r="N26" s="340"/>
      <c r="O26" s="340"/>
      <c r="P26" s="340"/>
      <c r="Q26" s="340"/>
      <c r="R26" s="340"/>
      <c r="S26" s="340"/>
      <c r="T26" s="340"/>
      <c r="U26" s="340"/>
      <c r="V26" s="340"/>
      <c r="W26" s="340"/>
    </row>
    <row r="27" spans="1:23">
      <c r="B27" s="340"/>
      <c r="C27" s="340"/>
      <c r="D27" s="340"/>
      <c r="E27" s="340"/>
      <c r="F27" s="340"/>
      <c r="G27" s="340"/>
      <c r="H27" s="340"/>
      <c r="I27" s="340"/>
      <c r="J27" s="340"/>
      <c r="K27" s="340"/>
      <c r="L27" s="340"/>
      <c r="M27" s="340"/>
      <c r="N27" s="340"/>
      <c r="O27" s="340"/>
      <c r="P27" s="340"/>
      <c r="Q27" s="340"/>
      <c r="R27" s="340"/>
      <c r="S27" s="340"/>
      <c r="T27" s="340"/>
      <c r="U27" s="340"/>
      <c r="V27" s="340"/>
      <c r="W27" s="340"/>
    </row>
  </sheetData>
  <mergeCells count="30">
    <mergeCell ref="B1:K1"/>
    <mergeCell ref="L1:W1"/>
    <mergeCell ref="B4:K4"/>
    <mergeCell ref="L4:W4"/>
    <mergeCell ref="B5:K5"/>
    <mergeCell ref="L5:W5"/>
    <mergeCell ref="R7:W7"/>
    <mergeCell ref="D9:E9"/>
    <mergeCell ref="F9:G9"/>
    <mergeCell ref="H9:K9"/>
    <mergeCell ref="L9:O9"/>
    <mergeCell ref="P9:Q9"/>
    <mergeCell ref="R9:W9"/>
    <mergeCell ref="E7:F7"/>
    <mergeCell ref="G7:I7"/>
    <mergeCell ref="J7:K7"/>
    <mergeCell ref="L7:N7"/>
    <mergeCell ref="O7:Q7"/>
    <mergeCell ref="C7:D7"/>
    <mergeCell ref="C11:K11"/>
    <mergeCell ref="L11:Q11"/>
    <mergeCell ref="R11:W11"/>
    <mergeCell ref="O13:S13"/>
    <mergeCell ref="U13:W13"/>
    <mergeCell ref="C13:E13"/>
    <mergeCell ref="B19:K19"/>
    <mergeCell ref="C21:D21"/>
    <mergeCell ref="E21:H21"/>
    <mergeCell ref="I21:K21"/>
    <mergeCell ref="C23:K23"/>
  </mergeCells>
  <pageMargins left="0.25" right="0.25" top="0.75" bottom="0.75" header="0.3" footer="0.3"/>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7"/>
  <sheetViews>
    <sheetView zoomScale="90" zoomScaleNormal="90" workbookViewId="0">
      <selection activeCell="F24" sqref="F24"/>
    </sheetView>
  </sheetViews>
  <sheetFormatPr defaultColWidth="9" defaultRowHeight="15"/>
  <cols>
    <col min="1" max="1" width="14.25" style="325" customWidth="1"/>
    <col min="2" max="2" width="14.25" style="369" customWidth="1"/>
    <col min="3" max="3" width="21.125" style="325" customWidth="1"/>
    <col min="4" max="4" width="61.875" style="325" customWidth="1"/>
    <col min="5" max="16384" width="9" style="325"/>
  </cols>
  <sheetData>
    <row r="1" spans="1:4" ht="15.75" customHeight="1">
      <c r="A1" s="1044" t="s">
        <v>591</v>
      </c>
      <c r="B1" s="1045"/>
      <c r="C1" s="1045"/>
      <c r="D1" s="1046"/>
    </row>
    <row r="2" spans="1:4" ht="25.5">
      <c r="A2" s="328" t="s">
        <v>182</v>
      </c>
      <c r="B2" s="328" t="s">
        <v>595</v>
      </c>
      <c r="C2" s="328" t="s">
        <v>647</v>
      </c>
      <c r="D2" s="328" t="s">
        <v>703</v>
      </c>
    </row>
    <row r="3" spans="1:4" ht="24" customHeight="1">
      <c r="A3" s="1043" t="s">
        <v>592</v>
      </c>
      <c r="B3" s="367"/>
      <c r="C3" s="327" t="s">
        <v>115</v>
      </c>
      <c r="D3" s="326" t="s">
        <v>705</v>
      </c>
    </row>
    <row r="4" spans="1:4">
      <c r="A4" s="1043"/>
      <c r="B4" s="367"/>
      <c r="C4" s="370" t="s">
        <v>606</v>
      </c>
      <c r="D4" s="326"/>
    </row>
    <row r="5" spans="1:4">
      <c r="A5" s="1043"/>
      <c r="B5" s="367"/>
      <c r="C5" s="370" t="s">
        <v>604</v>
      </c>
      <c r="D5" s="326"/>
    </row>
    <row r="6" spans="1:4">
      <c r="A6" s="1043"/>
      <c r="B6" s="367"/>
      <c r="C6" s="370" t="s">
        <v>605</v>
      </c>
      <c r="D6" s="326"/>
    </row>
    <row r="7" spans="1:4" ht="25.5">
      <c r="A7" s="1043"/>
      <c r="B7" s="367"/>
      <c r="C7" s="327" t="s">
        <v>607</v>
      </c>
      <c r="D7" s="326"/>
    </row>
    <row r="8" spans="1:4">
      <c r="A8" s="1043"/>
      <c r="B8" s="367"/>
      <c r="C8" s="327" t="s">
        <v>631</v>
      </c>
      <c r="D8" s="326"/>
    </row>
    <row r="9" spans="1:4">
      <c r="A9" s="1043"/>
      <c r="B9" s="367"/>
      <c r="C9" s="327" t="s">
        <v>704</v>
      </c>
      <c r="D9" s="326"/>
    </row>
    <row r="10" spans="1:4" ht="25.5">
      <c r="A10" s="1043"/>
      <c r="B10" s="367"/>
      <c r="C10" s="327" t="s">
        <v>609</v>
      </c>
      <c r="D10" s="326"/>
    </row>
    <row r="11" spans="1:4">
      <c r="A11" s="1043"/>
      <c r="B11" s="367"/>
      <c r="C11" s="327" t="s">
        <v>629</v>
      </c>
      <c r="D11" s="326"/>
    </row>
    <row r="12" spans="1:4">
      <c r="A12" s="1043"/>
      <c r="B12" s="367"/>
      <c r="C12" s="327" t="s">
        <v>630</v>
      </c>
      <c r="D12" s="326"/>
    </row>
    <row r="13" spans="1:4" ht="38.25">
      <c r="A13" s="1047" t="s">
        <v>596</v>
      </c>
      <c r="B13" s="360"/>
      <c r="C13" s="323" t="s">
        <v>657</v>
      </c>
      <c r="D13" s="326" t="s">
        <v>638</v>
      </c>
    </row>
    <row r="14" spans="1:4" ht="25.5">
      <c r="A14" s="1047"/>
      <c r="B14" s="360"/>
      <c r="C14" s="323" t="s">
        <v>593</v>
      </c>
      <c r="D14" s="326" t="s">
        <v>626</v>
      </c>
    </row>
    <row r="15" spans="1:4" ht="38.25">
      <c r="A15" s="1047"/>
      <c r="B15" s="360"/>
      <c r="C15" s="320" t="s">
        <v>658</v>
      </c>
      <c r="D15" s="321" t="s">
        <v>662</v>
      </c>
    </row>
    <row r="16" spans="1:4" ht="38.25">
      <c r="A16" s="1047"/>
      <c r="B16" s="365" t="s">
        <v>587</v>
      </c>
      <c r="C16" s="322" t="s">
        <v>659</v>
      </c>
      <c r="D16" s="302" t="s">
        <v>660</v>
      </c>
    </row>
    <row r="17" spans="1:4" ht="25.5">
      <c r="A17" s="1047"/>
      <c r="B17" s="360"/>
      <c r="C17" s="320" t="s">
        <v>599</v>
      </c>
      <c r="D17" s="321" t="s">
        <v>610</v>
      </c>
    </row>
    <row r="18" spans="1:4" ht="38.25">
      <c r="A18" s="1047"/>
      <c r="B18" s="360"/>
      <c r="C18" s="320" t="s">
        <v>594</v>
      </c>
      <c r="D18" s="321" t="s">
        <v>639</v>
      </c>
    </row>
    <row r="19" spans="1:4" ht="25.5">
      <c r="A19" s="1047"/>
      <c r="B19" s="360"/>
      <c r="C19" s="320" t="s">
        <v>661</v>
      </c>
      <c r="D19" s="321" t="s">
        <v>597</v>
      </c>
    </row>
    <row r="20" spans="1:4">
      <c r="A20" s="1047"/>
      <c r="B20" s="360"/>
      <c r="C20" s="320" t="s">
        <v>598</v>
      </c>
      <c r="D20" s="321" t="s">
        <v>656</v>
      </c>
    </row>
    <row r="21" spans="1:4" ht="51">
      <c r="A21" s="1047"/>
      <c r="B21" s="365" t="s">
        <v>587</v>
      </c>
      <c r="C21" s="322" t="s">
        <v>574</v>
      </c>
      <c r="D21" s="302" t="s">
        <v>640</v>
      </c>
    </row>
    <row r="22" spans="1:4" ht="25.5">
      <c r="A22" s="1047"/>
      <c r="B22" s="368"/>
      <c r="C22" s="329" t="s">
        <v>627</v>
      </c>
      <c r="D22" s="330" t="s">
        <v>628</v>
      </c>
    </row>
    <row r="23" spans="1:4" ht="25.5">
      <c r="A23" s="1047"/>
      <c r="B23" s="366" t="s">
        <v>562</v>
      </c>
      <c r="C23" s="317" t="s">
        <v>585</v>
      </c>
      <c r="D23" s="324" t="s">
        <v>588</v>
      </c>
    </row>
    <row r="24" spans="1:4" ht="63.75">
      <c r="A24" s="1043" t="s">
        <v>648</v>
      </c>
      <c r="B24" s="367"/>
      <c r="C24" s="323" t="s">
        <v>612</v>
      </c>
      <c r="D24" s="321" t="s">
        <v>641</v>
      </c>
    </row>
    <row r="25" spans="1:4" ht="51">
      <c r="A25" s="1043"/>
      <c r="B25" s="367"/>
      <c r="C25" s="323" t="s">
        <v>611</v>
      </c>
      <c r="D25" s="321" t="s">
        <v>642</v>
      </c>
    </row>
    <row r="26" spans="1:4" ht="38.25">
      <c r="A26" s="1043"/>
      <c r="B26" s="359" t="s">
        <v>587</v>
      </c>
      <c r="C26" s="331" t="s">
        <v>502</v>
      </c>
      <c r="D26" s="302" t="s">
        <v>503</v>
      </c>
    </row>
    <row r="27" spans="1:4" ht="25.5">
      <c r="A27" s="1043"/>
      <c r="B27" s="367"/>
      <c r="C27" s="323" t="s">
        <v>613</v>
      </c>
      <c r="D27" s="321" t="s">
        <v>632</v>
      </c>
    </row>
    <row r="28" spans="1:4" ht="25.5">
      <c r="A28" s="1043"/>
      <c r="B28" s="363" t="s">
        <v>562</v>
      </c>
      <c r="C28" s="332" t="s">
        <v>509</v>
      </c>
      <c r="D28" s="302" t="s">
        <v>649</v>
      </c>
    </row>
    <row r="29" spans="1:4" ht="51">
      <c r="A29" s="1043"/>
      <c r="B29" s="362" t="s">
        <v>562</v>
      </c>
      <c r="C29" s="333" t="s">
        <v>497</v>
      </c>
      <c r="D29" s="302" t="s">
        <v>499</v>
      </c>
    </row>
    <row r="30" spans="1:4" ht="38.25">
      <c r="A30" s="1043"/>
      <c r="B30" s="367"/>
      <c r="C30" s="327" t="s">
        <v>600</v>
      </c>
      <c r="D30" s="326" t="s">
        <v>602</v>
      </c>
    </row>
    <row r="31" spans="1:4" ht="25.5">
      <c r="A31" s="1043"/>
      <c r="B31" s="367"/>
      <c r="C31" s="327" t="s">
        <v>608</v>
      </c>
      <c r="D31" s="326" t="s">
        <v>637</v>
      </c>
    </row>
    <row r="32" spans="1:4" ht="25.5">
      <c r="A32" s="908" t="s">
        <v>560</v>
      </c>
      <c r="B32" s="362" t="s">
        <v>562</v>
      </c>
      <c r="C32" s="333" t="s">
        <v>493</v>
      </c>
      <c r="D32" s="302" t="s">
        <v>494</v>
      </c>
    </row>
    <row r="33" spans="1:4" ht="63.75">
      <c r="A33" s="908"/>
      <c r="B33" s="362" t="s">
        <v>562</v>
      </c>
      <c r="C33" s="333" t="s">
        <v>495</v>
      </c>
      <c r="D33" s="302" t="s">
        <v>650</v>
      </c>
    </row>
    <row r="34" spans="1:4">
      <c r="A34" s="908"/>
      <c r="B34" s="368"/>
      <c r="C34" s="329" t="s">
        <v>643</v>
      </c>
      <c r="D34" s="330" t="s">
        <v>644</v>
      </c>
    </row>
    <row r="35" spans="1:4" ht="51">
      <c r="A35" s="908"/>
      <c r="B35" s="362" t="s">
        <v>562</v>
      </c>
      <c r="C35" s="333" t="s">
        <v>500</v>
      </c>
      <c r="D35" s="302" t="s">
        <v>663</v>
      </c>
    </row>
    <row r="36" spans="1:4" ht="51">
      <c r="A36" s="921" t="s">
        <v>55</v>
      </c>
      <c r="B36" s="363" t="s">
        <v>562</v>
      </c>
      <c r="C36" s="332" t="s">
        <v>511</v>
      </c>
      <c r="D36" s="302" t="s">
        <v>512</v>
      </c>
    </row>
    <row r="37" spans="1:4" ht="38.25">
      <c r="A37" s="921"/>
      <c r="B37" s="363" t="s">
        <v>562</v>
      </c>
      <c r="C37" s="332" t="s">
        <v>513</v>
      </c>
      <c r="D37" s="302" t="s">
        <v>514</v>
      </c>
    </row>
    <row r="38" spans="1:4" ht="38.25">
      <c r="A38" s="921"/>
      <c r="B38" s="363" t="s">
        <v>562</v>
      </c>
      <c r="C38" s="332" t="s">
        <v>515</v>
      </c>
      <c r="D38" s="302" t="s">
        <v>516</v>
      </c>
    </row>
    <row r="39" spans="1:4" ht="38.25">
      <c r="A39" s="921"/>
      <c r="B39" s="363" t="s">
        <v>562</v>
      </c>
      <c r="C39" s="332" t="s">
        <v>517</v>
      </c>
      <c r="D39" s="302" t="s">
        <v>518</v>
      </c>
    </row>
    <row r="40" spans="1:4">
      <c r="A40" s="921"/>
      <c r="B40" s="363" t="s">
        <v>562</v>
      </c>
      <c r="C40" s="332" t="s">
        <v>519</v>
      </c>
      <c r="D40" s="302" t="s">
        <v>520</v>
      </c>
    </row>
    <row r="41" spans="1:4" ht="25.5">
      <c r="A41" s="334" t="s">
        <v>589</v>
      </c>
      <c r="B41" s="364" t="s">
        <v>562</v>
      </c>
      <c r="C41" s="335" t="s">
        <v>527</v>
      </c>
      <c r="D41" s="302" t="s">
        <v>528</v>
      </c>
    </row>
    <row r="42" spans="1:4" ht="38.25">
      <c r="A42" s="954" t="s">
        <v>566</v>
      </c>
      <c r="B42" s="359" t="s">
        <v>562</v>
      </c>
      <c r="C42" s="331" t="s">
        <v>541</v>
      </c>
      <c r="D42" s="302" t="s">
        <v>635</v>
      </c>
    </row>
    <row r="43" spans="1:4" ht="25.5">
      <c r="A43" s="954"/>
      <c r="B43" s="359" t="s">
        <v>562</v>
      </c>
      <c r="C43" s="331" t="s">
        <v>543</v>
      </c>
      <c r="D43" s="302" t="s">
        <v>544</v>
      </c>
    </row>
    <row r="44" spans="1:4" ht="25.5">
      <c r="A44" s="954"/>
      <c r="B44" s="359" t="s">
        <v>562</v>
      </c>
      <c r="C44" s="338" t="s">
        <v>545</v>
      </c>
      <c r="D44" s="300" t="s">
        <v>546</v>
      </c>
    </row>
    <row r="45" spans="1:4">
      <c r="A45" s="908" t="s">
        <v>567</v>
      </c>
      <c r="B45" s="362" t="s">
        <v>562</v>
      </c>
      <c r="C45" s="333" t="s">
        <v>625</v>
      </c>
      <c r="D45" s="302" t="s">
        <v>624</v>
      </c>
    </row>
    <row r="46" spans="1:4" ht="25.5">
      <c r="A46" s="908"/>
      <c r="B46" s="362" t="s">
        <v>562</v>
      </c>
      <c r="C46" s="333" t="s">
        <v>549</v>
      </c>
      <c r="D46" s="302" t="s">
        <v>550</v>
      </c>
    </row>
    <row r="47" spans="1:4" ht="25.5">
      <c r="A47" s="908"/>
      <c r="B47" s="362" t="s">
        <v>562</v>
      </c>
      <c r="C47" s="336" t="s">
        <v>551</v>
      </c>
      <c r="D47" s="300" t="s">
        <v>636</v>
      </c>
    </row>
    <row r="48" spans="1:4">
      <c r="A48" s="908"/>
      <c r="B48" s="362" t="s">
        <v>562</v>
      </c>
      <c r="C48" s="333" t="s">
        <v>553</v>
      </c>
      <c r="D48" s="302" t="s">
        <v>614</v>
      </c>
    </row>
    <row r="49" spans="1:4">
      <c r="A49" s="908"/>
      <c r="B49" s="368"/>
      <c r="C49" s="329" t="s">
        <v>633</v>
      </c>
      <c r="D49" s="330" t="s">
        <v>634</v>
      </c>
    </row>
    <row r="50" spans="1:4" ht="25.5">
      <c r="A50" s="908"/>
      <c r="B50" s="362" t="s">
        <v>562</v>
      </c>
      <c r="C50" s="333" t="s">
        <v>555</v>
      </c>
      <c r="D50" s="302" t="s">
        <v>582</v>
      </c>
    </row>
    <row r="51" spans="1:4" ht="25.5">
      <c r="A51" s="1048" t="s">
        <v>565</v>
      </c>
      <c r="B51" s="365" t="s">
        <v>587</v>
      </c>
      <c r="C51" s="322" t="s">
        <v>529</v>
      </c>
      <c r="D51" s="302" t="s">
        <v>578</v>
      </c>
    </row>
    <row r="52" spans="1:4" ht="38.25">
      <c r="A52" s="1048"/>
      <c r="B52" s="365" t="s">
        <v>587</v>
      </c>
      <c r="C52" s="322" t="s">
        <v>530</v>
      </c>
      <c r="D52" s="302" t="s">
        <v>531</v>
      </c>
    </row>
    <row r="53" spans="1:4" ht="25.5">
      <c r="A53" s="1048"/>
      <c r="B53" s="368"/>
      <c r="C53" s="329" t="s">
        <v>645</v>
      </c>
      <c r="D53" s="330" t="s">
        <v>646</v>
      </c>
    </row>
    <row r="54" spans="1:4" ht="38.25">
      <c r="A54" s="1048"/>
      <c r="B54" s="365" t="s">
        <v>587</v>
      </c>
      <c r="C54" s="322" t="s">
        <v>615</v>
      </c>
      <c r="D54" s="302" t="s">
        <v>651</v>
      </c>
    </row>
    <row r="55" spans="1:4" ht="51">
      <c r="A55" s="955" t="s">
        <v>573</v>
      </c>
      <c r="B55" s="361" t="s">
        <v>587</v>
      </c>
      <c r="C55" s="337" t="s">
        <v>616</v>
      </c>
      <c r="D55" s="302" t="s">
        <v>652</v>
      </c>
    </row>
    <row r="56" spans="1:4" ht="38.25">
      <c r="A56" s="955"/>
      <c r="B56" s="367"/>
      <c r="C56" s="327" t="s">
        <v>601</v>
      </c>
      <c r="D56" s="326" t="s">
        <v>603</v>
      </c>
    </row>
    <row r="57" spans="1:4" ht="38.25">
      <c r="A57" s="955"/>
      <c r="B57" s="361" t="s">
        <v>587</v>
      </c>
      <c r="C57" s="337" t="s">
        <v>536</v>
      </c>
      <c r="D57" s="300" t="s">
        <v>537</v>
      </c>
    </row>
    <row r="58" spans="1:4" ht="38.25">
      <c r="A58" s="955"/>
      <c r="B58" s="361" t="s">
        <v>587</v>
      </c>
      <c r="C58" s="337" t="s">
        <v>617</v>
      </c>
      <c r="D58" s="302" t="s">
        <v>653</v>
      </c>
    </row>
    <row r="59" spans="1:4" ht="25.5">
      <c r="A59" s="955"/>
      <c r="B59" s="361" t="s">
        <v>587</v>
      </c>
      <c r="C59" s="337" t="s">
        <v>618</v>
      </c>
      <c r="D59" s="302" t="s">
        <v>540</v>
      </c>
    </row>
    <row r="60" spans="1:4" ht="51">
      <c r="A60" s="935" t="s">
        <v>564</v>
      </c>
      <c r="B60" s="364" t="s">
        <v>587</v>
      </c>
      <c r="C60" s="335" t="s">
        <v>521</v>
      </c>
      <c r="D60" s="302" t="s">
        <v>654</v>
      </c>
    </row>
    <row r="61" spans="1:4" ht="25.5">
      <c r="A61" s="935"/>
      <c r="B61" s="364" t="s">
        <v>587</v>
      </c>
      <c r="C61" s="335" t="s">
        <v>523</v>
      </c>
      <c r="D61" s="302" t="s">
        <v>524</v>
      </c>
    </row>
    <row r="62" spans="1:4">
      <c r="A62" s="935"/>
      <c r="B62" s="368"/>
      <c r="C62" s="329" t="s">
        <v>619</v>
      </c>
      <c r="D62" s="330" t="s">
        <v>620</v>
      </c>
    </row>
    <row r="63" spans="1:4" ht="25.5">
      <c r="A63" s="935"/>
      <c r="B63" s="364" t="s">
        <v>587</v>
      </c>
      <c r="C63" s="335" t="s">
        <v>525</v>
      </c>
      <c r="D63" s="302" t="s">
        <v>655</v>
      </c>
    </row>
    <row r="64" spans="1:4" ht="51">
      <c r="A64" s="954" t="s">
        <v>621</v>
      </c>
      <c r="B64" s="359" t="s">
        <v>587</v>
      </c>
      <c r="C64" s="331" t="s">
        <v>504</v>
      </c>
      <c r="D64" s="302" t="s">
        <v>579</v>
      </c>
    </row>
    <row r="65" spans="1:4">
      <c r="A65" s="954"/>
      <c r="B65" s="359" t="s">
        <v>587</v>
      </c>
      <c r="C65" s="331" t="s">
        <v>505</v>
      </c>
      <c r="D65" s="302" t="s">
        <v>506</v>
      </c>
    </row>
    <row r="66" spans="1:4" ht="38.25">
      <c r="A66" s="954"/>
      <c r="B66" s="359" t="s">
        <v>587</v>
      </c>
      <c r="C66" s="331" t="s">
        <v>507</v>
      </c>
      <c r="D66" s="302" t="s">
        <v>508</v>
      </c>
    </row>
    <row r="67" spans="1:4">
      <c r="A67" s="954"/>
      <c r="B67" s="359" t="s">
        <v>587</v>
      </c>
      <c r="C67" s="331" t="s">
        <v>622</v>
      </c>
      <c r="D67" s="302" t="s">
        <v>623</v>
      </c>
    </row>
  </sheetData>
  <mergeCells count="12">
    <mergeCell ref="A3:A12"/>
    <mergeCell ref="A1:D1"/>
    <mergeCell ref="A64:A67"/>
    <mergeCell ref="A13:A23"/>
    <mergeCell ref="A55:A59"/>
    <mergeCell ref="A42:A44"/>
    <mergeCell ref="A45:A50"/>
    <mergeCell ref="A36:A40"/>
    <mergeCell ref="A60:A63"/>
    <mergeCell ref="A51:A54"/>
    <mergeCell ref="A32:A35"/>
    <mergeCell ref="A24:A31"/>
  </mergeCells>
  <pageMargins left="0.25" right="0.25" top="0.5" bottom="0.5" header="0.3" footer="0.3"/>
  <pageSetup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zoomScale="110" zoomScaleNormal="110" workbookViewId="0">
      <pane xSplit="2" ySplit="8" topLeftCell="C9" activePane="bottomRight" state="frozen"/>
      <selection pane="topRight" activeCell="C1" sqref="C1"/>
      <selection pane="bottomLeft" activeCell="A9" sqref="A9"/>
      <selection pane="bottomRight" activeCell="B29" sqref="B29:B33"/>
    </sheetView>
  </sheetViews>
  <sheetFormatPr defaultColWidth="8.5" defaultRowHeight="12.75"/>
  <cols>
    <col min="1" max="2" width="14.25" style="287" customWidth="1"/>
    <col min="3" max="3" width="21.125" style="287" customWidth="1"/>
    <col min="4" max="5" width="14.25" style="287" customWidth="1"/>
    <col min="6" max="6" width="14.25" style="309" customWidth="1"/>
    <col min="7" max="7" width="14.25" style="309" hidden="1" customWidth="1"/>
    <col min="8" max="8" width="12.125" style="310" customWidth="1"/>
    <col min="9" max="9" width="61.875" style="287" customWidth="1"/>
    <col min="10" max="10" width="14.25" style="287" hidden="1" customWidth="1"/>
    <col min="11" max="11" width="0" style="287" hidden="1" customWidth="1"/>
    <col min="12" max="16384" width="8.5" style="287"/>
  </cols>
  <sheetData>
    <row r="1" spans="1:11">
      <c r="A1" s="309"/>
      <c r="B1" s="309"/>
      <c r="C1" s="1054" t="s">
        <v>487</v>
      </c>
      <c r="D1" s="1054"/>
      <c r="E1" s="1054"/>
      <c r="F1" s="1054"/>
      <c r="G1" s="1054"/>
      <c r="H1" s="1055"/>
    </row>
    <row r="2" spans="1:11" hidden="1">
      <c r="A2" s="309"/>
      <c r="B2" s="309"/>
      <c r="C2" s="267" t="s">
        <v>463</v>
      </c>
      <c r="D2" s="1056" t="s">
        <v>556</v>
      </c>
      <c r="E2" s="1056"/>
      <c r="F2" s="1056"/>
      <c r="G2" s="1056"/>
      <c r="H2" s="1057"/>
    </row>
    <row r="3" spans="1:11" hidden="1">
      <c r="A3" s="309"/>
      <c r="B3" s="309"/>
      <c r="C3" s="268" t="s">
        <v>464</v>
      </c>
      <c r="D3" s="1058">
        <v>42948</v>
      </c>
      <c r="E3" s="1058"/>
      <c r="F3" s="1058"/>
      <c r="G3" s="1058"/>
      <c r="H3" s="1059"/>
    </row>
    <row r="4" spans="1:11" hidden="1">
      <c r="A4" s="309"/>
      <c r="B4" s="309"/>
      <c r="C4" s="268" t="s">
        <v>465</v>
      </c>
      <c r="D4" s="1060" t="s">
        <v>466</v>
      </c>
      <c r="E4" s="1060"/>
      <c r="F4" s="1060"/>
      <c r="G4" s="1060"/>
      <c r="H4" s="1061"/>
    </row>
    <row r="5" spans="1:11" hidden="1">
      <c r="A5" s="309"/>
      <c r="B5" s="309"/>
      <c r="C5" s="288" t="s">
        <v>467</v>
      </c>
      <c r="D5" s="1062"/>
      <c r="E5" s="1062"/>
      <c r="F5" s="1062"/>
      <c r="G5" s="1062"/>
      <c r="H5" s="1063"/>
    </row>
    <row r="6" spans="1:11" s="290" customFormat="1" ht="31.5">
      <c r="A6" s="1053" t="s">
        <v>488</v>
      </c>
      <c r="B6" s="1053"/>
      <c r="C6" s="1053"/>
      <c r="D6" s="289" t="s">
        <v>470</v>
      </c>
      <c r="E6" s="289" t="s">
        <v>471</v>
      </c>
      <c r="F6" s="289" t="s">
        <v>489</v>
      </c>
      <c r="G6" s="289" t="s">
        <v>490</v>
      </c>
      <c r="H6" s="289" t="s">
        <v>209</v>
      </c>
    </row>
    <row r="7" spans="1:11" ht="13.5" thickBot="1">
      <c r="C7" s="281" t="s">
        <v>576</v>
      </c>
      <c r="D7" s="281" t="s">
        <v>472</v>
      </c>
      <c r="E7" s="281" t="s">
        <v>473</v>
      </c>
      <c r="F7" s="281" t="s">
        <v>474</v>
      </c>
      <c r="G7" s="281" t="s">
        <v>475</v>
      </c>
      <c r="H7" s="282" t="s">
        <v>384</v>
      </c>
    </row>
    <row r="8" spans="1:11" ht="13.5" thickBot="1">
      <c r="A8" s="291" t="s">
        <v>557</v>
      </c>
      <c r="B8" s="291" t="s">
        <v>558</v>
      </c>
      <c r="C8" s="292" t="s">
        <v>469</v>
      </c>
      <c r="D8" s="1052" t="s">
        <v>559</v>
      </c>
      <c r="E8" s="1052"/>
      <c r="F8" s="1052"/>
      <c r="G8" s="1052"/>
      <c r="H8" s="1052"/>
      <c r="I8" s="292" t="s">
        <v>492</v>
      </c>
      <c r="J8" s="292"/>
      <c r="K8" s="287" t="s">
        <v>468</v>
      </c>
    </row>
    <row r="9" spans="1:11" ht="25.5">
      <c r="A9" s="1050" t="s">
        <v>583</v>
      </c>
      <c r="B9" s="1050" t="s">
        <v>562</v>
      </c>
      <c r="C9" s="317" t="s">
        <v>584</v>
      </c>
      <c r="D9" s="272" t="s">
        <v>561</v>
      </c>
      <c r="E9" s="272" t="s">
        <v>562</v>
      </c>
      <c r="F9" s="273" t="s">
        <v>562</v>
      </c>
      <c r="G9" s="273" t="s">
        <v>562</v>
      </c>
      <c r="H9" s="304"/>
      <c r="I9" s="300" t="s">
        <v>586</v>
      </c>
      <c r="J9" s="305"/>
    </row>
    <row r="10" spans="1:11" ht="25.5">
      <c r="A10" s="1050"/>
      <c r="B10" s="1050"/>
      <c r="C10" s="317" t="s">
        <v>585</v>
      </c>
      <c r="D10" s="272" t="s">
        <v>561</v>
      </c>
      <c r="E10" s="272" t="s">
        <v>587</v>
      </c>
      <c r="F10" s="273" t="s">
        <v>562</v>
      </c>
      <c r="G10" s="273" t="s">
        <v>562</v>
      </c>
      <c r="H10" s="304"/>
      <c r="I10" s="318" t="s">
        <v>588</v>
      </c>
      <c r="J10" s="305"/>
    </row>
    <row r="11" spans="1:11" ht="25.5">
      <c r="A11" s="908" t="s">
        <v>560</v>
      </c>
      <c r="B11" s="908" t="s">
        <v>562</v>
      </c>
      <c r="C11" s="293" t="s">
        <v>493</v>
      </c>
      <c r="D11" s="269" t="s">
        <v>561</v>
      </c>
      <c r="E11" s="269" t="s">
        <v>562</v>
      </c>
      <c r="F11" s="270" t="s">
        <v>562</v>
      </c>
      <c r="G11" s="270" t="s">
        <v>562</v>
      </c>
      <c r="H11" s="270" t="s">
        <v>491</v>
      </c>
      <c r="I11" s="294" t="s">
        <v>494</v>
      </c>
      <c r="J11" s="271"/>
      <c r="K11" s="287">
        <v>127</v>
      </c>
    </row>
    <row r="12" spans="1:11" ht="63.75">
      <c r="A12" s="908"/>
      <c r="B12" s="908"/>
      <c r="C12" s="293" t="s">
        <v>495</v>
      </c>
      <c r="D12" s="269" t="s">
        <v>561</v>
      </c>
      <c r="E12" s="269" t="s">
        <v>562</v>
      </c>
      <c r="F12" s="270" t="s">
        <v>562</v>
      </c>
      <c r="G12" s="270" t="s">
        <v>562</v>
      </c>
      <c r="H12" s="273"/>
      <c r="I12" s="294" t="s">
        <v>496</v>
      </c>
      <c r="J12" s="271"/>
      <c r="K12" s="287">
        <v>109</v>
      </c>
    </row>
    <row r="13" spans="1:11" ht="51">
      <c r="A13" s="908"/>
      <c r="B13" s="908"/>
      <c r="C13" s="293" t="s">
        <v>497</v>
      </c>
      <c r="D13" s="315" t="s">
        <v>568</v>
      </c>
      <c r="E13" s="273" t="s">
        <v>498</v>
      </c>
      <c r="F13" s="270" t="s">
        <v>562</v>
      </c>
      <c r="G13" s="270" t="s">
        <v>562</v>
      </c>
      <c r="H13" s="273"/>
      <c r="I13" s="294" t="s">
        <v>499</v>
      </c>
      <c r="J13" s="271"/>
      <c r="K13" s="287">
        <v>99</v>
      </c>
    </row>
    <row r="14" spans="1:11" ht="51">
      <c r="A14" s="908"/>
      <c r="B14" s="908"/>
      <c r="C14" s="293" t="s">
        <v>500</v>
      </c>
      <c r="D14" s="269" t="s">
        <v>561</v>
      </c>
      <c r="E14" s="269" t="s">
        <v>562</v>
      </c>
      <c r="F14" s="270" t="s">
        <v>562</v>
      </c>
      <c r="G14" s="270" t="s">
        <v>562</v>
      </c>
      <c r="H14" s="270"/>
      <c r="I14" s="294" t="s">
        <v>501</v>
      </c>
      <c r="J14" s="271"/>
      <c r="K14" s="287">
        <v>97</v>
      </c>
    </row>
    <row r="15" spans="1:11" ht="38.25">
      <c r="A15" s="954" t="s">
        <v>563</v>
      </c>
      <c r="B15" s="954" t="s">
        <v>587</v>
      </c>
      <c r="C15" s="295" t="s">
        <v>502</v>
      </c>
      <c r="D15" s="269" t="s">
        <v>561</v>
      </c>
      <c r="E15" s="269" t="s">
        <v>562</v>
      </c>
      <c r="F15" s="270" t="s">
        <v>562</v>
      </c>
      <c r="G15" s="270" t="s">
        <v>562</v>
      </c>
      <c r="H15" s="270"/>
      <c r="I15" s="294" t="s">
        <v>503</v>
      </c>
      <c r="J15" s="271"/>
      <c r="K15" s="287">
        <v>97</v>
      </c>
    </row>
    <row r="16" spans="1:11" ht="51">
      <c r="A16" s="954"/>
      <c r="B16" s="954"/>
      <c r="C16" s="295" t="s">
        <v>504</v>
      </c>
      <c r="D16" s="269" t="s">
        <v>561</v>
      </c>
      <c r="E16" s="269" t="s">
        <v>561</v>
      </c>
      <c r="F16" s="269" t="s">
        <v>561</v>
      </c>
      <c r="G16" s="270" t="s">
        <v>562</v>
      </c>
      <c r="H16" s="270"/>
      <c r="I16" s="294" t="s">
        <v>579</v>
      </c>
      <c r="J16" s="271"/>
      <c r="K16" s="287">
        <v>75</v>
      </c>
    </row>
    <row r="17" spans="1:11">
      <c r="A17" s="954"/>
      <c r="B17" s="954"/>
      <c r="C17" s="295" t="s">
        <v>505</v>
      </c>
      <c r="D17" s="269" t="s">
        <v>561</v>
      </c>
      <c r="E17" s="269" t="s">
        <v>561</v>
      </c>
      <c r="F17" s="269" t="s">
        <v>561</v>
      </c>
      <c r="G17" s="270" t="s">
        <v>562</v>
      </c>
      <c r="H17" s="270"/>
      <c r="I17" s="294" t="s">
        <v>506</v>
      </c>
      <c r="J17" s="271"/>
      <c r="K17" s="287">
        <v>75</v>
      </c>
    </row>
    <row r="18" spans="1:11" ht="33.75" customHeight="1">
      <c r="A18" s="954"/>
      <c r="B18" s="954"/>
      <c r="C18" s="295" t="s">
        <v>507</v>
      </c>
      <c r="D18" s="269" t="s">
        <v>561</v>
      </c>
      <c r="E18" s="269" t="s">
        <v>562</v>
      </c>
      <c r="F18" s="270" t="s">
        <v>562</v>
      </c>
      <c r="G18" s="270" t="s">
        <v>562</v>
      </c>
      <c r="H18" s="270"/>
      <c r="I18" s="294" t="s">
        <v>508</v>
      </c>
      <c r="J18" s="271"/>
      <c r="K18" s="287">
        <v>69</v>
      </c>
    </row>
    <row r="19" spans="1:11" ht="39" customHeight="1">
      <c r="A19" s="921" t="s">
        <v>577</v>
      </c>
      <c r="B19" s="921" t="s">
        <v>562</v>
      </c>
      <c r="C19" s="296" t="s">
        <v>509</v>
      </c>
      <c r="D19" s="269" t="s">
        <v>561</v>
      </c>
      <c r="E19" s="269" t="s">
        <v>562</v>
      </c>
      <c r="F19" s="270" t="s">
        <v>562</v>
      </c>
      <c r="G19" s="270" t="s">
        <v>562</v>
      </c>
      <c r="H19" s="270"/>
      <c r="I19" s="294" t="s">
        <v>510</v>
      </c>
      <c r="J19" s="271"/>
      <c r="K19" s="287">
        <v>63</v>
      </c>
    </row>
    <row r="20" spans="1:11" ht="51">
      <c r="A20" s="921"/>
      <c r="B20" s="921"/>
      <c r="C20" s="296" t="s">
        <v>511</v>
      </c>
      <c r="D20" s="269" t="s">
        <v>561</v>
      </c>
      <c r="E20" s="269" t="s">
        <v>562</v>
      </c>
      <c r="F20" s="270" t="s">
        <v>562</v>
      </c>
      <c r="G20" s="270" t="s">
        <v>562</v>
      </c>
      <c r="H20" s="270"/>
      <c r="I20" s="294" t="s">
        <v>512</v>
      </c>
      <c r="J20" s="271"/>
      <c r="K20" s="287">
        <v>59</v>
      </c>
    </row>
    <row r="21" spans="1:11" ht="38.25">
      <c r="A21" s="921"/>
      <c r="B21" s="921"/>
      <c r="C21" s="296" t="s">
        <v>513</v>
      </c>
      <c r="D21" s="315" t="s">
        <v>569</v>
      </c>
      <c r="E21" s="269" t="s">
        <v>498</v>
      </c>
      <c r="F21" s="270" t="s">
        <v>562</v>
      </c>
      <c r="G21" s="270" t="s">
        <v>562</v>
      </c>
      <c r="H21" s="270"/>
      <c r="I21" s="294" t="s">
        <v>514</v>
      </c>
      <c r="J21" s="271"/>
    </row>
    <row r="22" spans="1:11" ht="38.25">
      <c r="A22" s="921"/>
      <c r="B22" s="921"/>
      <c r="C22" s="296" t="s">
        <v>515</v>
      </c>
      <c r="D22" s="269" t="s">
        <v>561</v>
      </c>
      <c r="E22" s="273" t="s">
        <v>562</v>
      </c>
      <c r="F22" s="270" t="s">
        <v>562</v>
      </c>
      <c r="G22" s="270" t="s">
        <v>562</v>
      </c>
      <c r="H22" s="270"/>
      <c r="I22" s="294" t="s">
        <v>516</v>
      </c>
      <c r="J22" s="271"/>
      <c r="K22" s="287">
        <v>59</v>
      </c>
    </row>
    <row r="23" spans="1:11" ht="38.25">
      <c r="A23" s="921"/>
      <c r="B23" s="921"/>
      <c r="C23" s="296" t="s">
        <v>517</v>
      </c>
      <c r="D23" s="315" t="s">
        <v>568</v>
      </c>
      <c r="E23" s="273" t="s">
        <v>498</v>
      </c>
      <c r="F23" s="270" t="s">
        <v>562</v>
      </c>
      <c r="G23" s="270" t="s">
        <v>562</v>
      </c>
      <c r="H23" s="273"/>
      <c r="I23" s="294" t="s">
        <v>518</v>
      </c>
      <c r="J23" s="271"/>
      <c r="K23" s="287">
        <v>55</v>
      </c>
    </row>
    <row r="24" spans="1:11">
      <c r="A24" s="921"/>
      <c r="B24" s="921"/>
      <c r="C24" s="296" t="s">
        <v>519</v>
      </c>
      <c r="D24" s="269" t="s">
        <v>561</v>
      </c>
      <c r="E24" s="273" t="s">
        <v>562</v>
      </c>
      <c r="F24" s="270" t="s">
        <v>562</v>
      </c>
      <c r="G24" s="270" t="s">
        <v>562</v>
      </c>
      <c r="H24" s="273"/>
      <c r="I24" s="294" t="s">
        <v>520</v>
      </c>
      <c r="J24" s="271"/>
      <c r="K24" s="287">
        <v>45</v>
      </c>
    </row>
    <row r="25" spans="1:11" ht="51">
      <c r="A25" s="926" t="s">
        <v>564</v>
      </c>
      <c r="B25" s="926" t="s">
        <v>587</v>
      </c>
      <c r="C25" s="297" t="s">
        <v>521</v>
      </c>
      <c r="D25" s="269" t="s">
        <v>561</v>
      </c>
      <c r="E25" s="269" t="s">
        <v>562</v>
      </c>
      <c r="F25" s="270" t="s">
        <v>562</v>
      </c>
      <c r="G25" s="270" t="s">
        <v>562</v>
      </c>
      <c r="H25" s="270"/>
      <c r="I25" s="294" t="s">
        <v>522</v>
      </c>
      <c r="J25" s="274"/>
      <c r="K25" s="287">
        <v>15</v>
      </c>
    </row>
    <row r="26" spans="1:11" ht="25.5">
      <c r="A26" s="927"/>
      <c r="B26" s="927"/>
      <c r="C26" s="297" t="s">
        <v>523</v>
      </c>
      <c r="D26" s="269" t="s">
        <v>561</v>
      </c>
      <c r="E26" s="269" t="s">
        <v>562</v>
      </c>
      <c r="F26" s="270" t="s">
        <v>562</v>
      </c>
      <c r="G26" s="270" t="s">
        <v>562</v>
      </c>
      <c r="H26" s="273"/>
      <c r="I26" s="294" t="s">
        <v>524</v>
      </c>
      <c r="J26" s="274"/>
      <c r="K26" s="287">
        <v>15</v>
      </c>
    </row>
    <row r="27" spans="1:11" ht="25.5">
      <c r="A27" s="928"/>
      <c r="B27" s="928"/>
      <c r="C27" s="297" t="s">
        <v>525</v>
      </c>
      <c r="D27" s="269" t="s">
        <v>561</v>
      </c>
      <c r="E27" s="269" t="s">
        <v>562</v>
      </c>
      <c r="F27" s="270" t="s">
        <v>562</v>
      </c>
      <c r="G27" s="270" t="s">
        <v>562</v>
      </c>
      <c r="H27" s="273"/>
      <c r="I27" s="294" t="s">
        <v>526</v>
      </c>
      <c r="J27" s="274"/>
    </row>
    <row r="28" spans="1:11" ht="25.5">
      <c r="A28" s="319" t="s">
        <v>589</v>
      </c>
      <c r="B28" s="319" t="s">
        <v>562</v>
      </c>
      <c r="C28" s="297" t="s">
        <v>527</v>
      </c>
      <c r="D28" s="315" t="s">
        <v>569</v>
      </c>
      <c r="E28" s="269" t="s">
        <v>498</v>
      </c>
      <c r="F28" s="270" t="s">
        <v>562</v>
      </c>
      <c r="G28" s="270" t="s">
        <v>562</v>
      </c>
      <c r="H28" s="273" t="s">
        <v>590</v>
      </c>
      <c r="I28" s="294" t="s">
        <v>528</v>
      </c>
      <c r="J28" s="274"/>
    </row>
    <row r="29" spans="1:11" ht="25.5">
      <c r="A29" s="1048" t="s">
        <v>565</v>
      </c>
      <c r="B29" s="1048" t="s">
        <v>587</v>
      </c>
      <c r="C29" s="298" t="s">
        <v>204</v>
      </c>
      <c r="D29" s="269" t="s">
        <v>561</v>
      </c>
      <c r="E29" s="269" t="s">
        <v>562</v>
      </c>
      <c r="F29" s="270" t="s">
        <v>562</v>
      </c>
      <c r="G29" s="270" t="s">
        <v>562</v>
      </c>
      <c r="H29" s="273"/>
      <c r="I29" s="294" t="s">
        <v>578</v>
      </c>
      <c r="J29" s="274"/>
    </row>
    <row r="30" spans="1:11" ht="38.25">
      <c r="A30" s="1048"/>
      <c r="B30" s="1048"/>
      <c r="C30" s="298" t="s">
        <v>530</v>
      </c>
      <c r="D30" s="269" t="s">
        <v>561</v>
      </c>
      <c r="E30" s="269" t="s">
        <v>562</v>
      </c>
      <c r="F30" s="270" t="s">
        <v>562</v>
      </c>
      <c r="G30" s="270" t="s">
        <v>562</v>
      </c>
      <c r="H30" s="273"/>
      <c r="I30" s="294" t="s">
        <v>531</v>
      </c>
      <c r="J30" s="274"/>
    </row>
    <row r="31" spans="1:11" ht="46.5" customHeight="1">
      <c r="A31" s="1048"/>
      <c r="B31" s="1048"/>
      <c r="C31" s="298" t="s">
        <v>574</v>
      </c>
      <c r="D31" s="269" t="s">
        <v>561</v>
      </c>
      <c r="E31" s="269" t="s">
        <v>562</v>
      </c>
      <c r="F31" s="270" t="s">
        <v>562</v>
      </c>
      <c r="G31" s="270" t="s">
        <v>562</v>
      </c>
      <c r="H31" s="273"/>
      <c r="I31" s="294" t="s">
        <v>575</v>
      </c>
      <c r="J31" s="274"/>
    </row>
    <row r="32" spans="1:11" ht="44.25" customHeight="1">
      <c r="A32" s="1048"/>
      <c r="B32" s="1048"/>
      <c r="C32" s="298" t="s">
        <v>580</v>
      </c>
      <c r="D32" s="269" t="s">
        <v>561</v>
      </c>
      <c r="E32" s="269" t="s">
        <v>562</v>
      </c>
      <c r="F32" s="270" t="s">
        <v>562</v>
      </c>
      <c r="G32" s="270" t="s">
        <v>562</v>
      </c>
      <c r="H32" s="273"/>
      <c r="I32" s="294" t="s">
        <v>581</v>
      </c>
      <c r="J32" s="274"/>
    </row>
    <row r="33" spans="1:11" ht="38.25">
      <c r="A33" s="1048"/>
      <c r="B33" s="1048"/>
      <c r="C33" s="298" t="s">
        <v>532</v>
      </c>
      <c r="D33" s="269" t="s">
        <v>561</v>
      </c>
      <c r="E33" s="269" t="s">
        <v>562</v>
      </c>
      <c r="F33" s="270" t="s">
        <v>562</v>
      </c>
      <c r="G33" s="270" t="s">
        <v>562</v>
      </c>
      <c r="H33" s="273"/>
      <c r="I33" s="294" t="s">
        <v>533</v>
      </c>
      <c r="J33" s="274"/>
    </row>
    <row r="34" spans="1:11" ht="51">
      <c r="A34" s="955" t="s">
        <v>573</v>
      </c>
      <c r="B34" s="955" t="s">
        <v>587</v>
      </c>
      <c r="C34" s="283" t="s">
        <v>534</v>
      </c>
      <c r="D34" s="269" t="s">
        <v>561</v>
      </c>
      <c r="E34" s="272" t="s">
        <v>562</v>
      </c>
      <c r="F34" s="273" t="s">
        <v>562</v>
      </c>
      <c r="G34" s="273" t="s">
        <v>562</v>
      </c>
      <c r="H34" s="273"/>
      <c r="I34" s="294" t="s">
        <v>535</v>
      </c>
      <c r="J34" s="274"/>
    </row>
    <row r="35" spans="1:11" ht="38.25">
      <c r="A35" s="955"/>
      <c r="B35" s="955"/>
      <c r="C35" s="299" t="s">
        <v>536</v>
      </c>
      <c r="D35" s="269" t="s">
        <v>561</v>
      </c>
      <c r="E35" s="272" t="s">
        <v>562</v>
      </c>
      <c r="F35" s="273" t="s">
        <v>562</v>
      </c>
      <c r="G35" s="273" t="s">
        <v>562</v>
      </c>
      <c r="H35" s="273"/>
      <c r="I35" s="300" t="s">
        <v>537</v>
      </c>
      <c r="J35" s="274"/>
      <c r="K35" s="287">
        <v>15</v>
      </c>
    </row>
    <row r="36" spans="1:11" ht="38.25">
      <c r="A36" s="955"/>
      <c r="B36" s="955"/>
      <c r="C36" s="283" t="s">
        <v>538</v>
      </c>
      <c r="D36" s="269" t="s">
        <v>561</v>
      </c>
      <c r="E36" s="272" t="s">
        <v>562</v>
      </c>
      <c r="F36" s="273" t="s">
        <v>562</v>
      </c>
      <c r="G36" s="273" t="s">
        <v>562</v>
      </c>
      <c r="H36" s="273"/>
      <c r="I36" s="294" t="s">
        <v>539</v>
      </c>
      <c r="J36" s="274"/>
    </row>
    <row r="37" spans="1:11" ht="25.5">
      <c r="A37" s="955"/>
      <c r="B37" s="955"/>
      <c r="C37" s="283" t="s">
        <v>571</v>
      </c>
      <c r="D37" s="269" t="s">
        <v>561</v>
      </c>
      <c r="E37" s="272" t="s">
        <v>562</v>
      </c>
      <c r="F37" s="273" t="s">
        <v>562</v>
      </c>
      <c r="G37" s="269" t="s">
        <v>561</v>
      </c>
      <c r="H37" s="273"/>
      <c r="I37" s="294" t="s">
        <v>540</v>
      </c>
      <c r="J37" s="274"/>
    </row>
    <row r="38" spans="1:11" ht="38.25">
      <c r="A38" s="954" t="s">
        <v>566</v>
      </c>
      <c r="B38" s="954" t="s">
        <v>562</v>
      </c>
      <c r="C38" s="301" t="s">
        <v>541</v>
      </c>
      <c r="D38" s="315" t="s">
        <v>572</v>
      </c>
      <c r="E38" s="272" t="s">
        <v>562</v>
      </c>
      <c r="F38" s="273" t="s">
        <v>562</v>
      </c>
      <c r="G38" s="273" t="s">
        <v>562</v>
      </c>
      <c r="H38" s="273"/>
      <c r="I38" s="302" t="s">
        <v>542</v>
      </c>
      <c r="J38" s="274"/>
    </row>
    <row r="39" spans="1:11" ht="25.5">
      <c r="A39" s="954"/>
      <c r="B39" s="954"/>
      <c r="C39" s="301" t="s">
        <v>543</v>
      </c>
      <c r="D39" s="315" t="s">
        <v>570</v>
      </c>
      <c r="E39" s="272" t="s">
        <v>498</v>
      </c>
      <c r="F39" s="273" t="s">
        <v>562</v>
      </c>
      <c r="G39" s="273" t="s">
        <v>562</v>
      </c>
      <c r="H39" s="273"/>
      <c r="I39" s="302" t="s">
        <v>544</v>
      </c>
      <c r="J39" s="274"/>
      <c r="K39" s="287">
        <v>15</v>
      </c>
    </row>
    <row r="40" spans="1:11" ht="25.5">
      <c r="A40" s="954"/>
      <c r="B40" s="954"/>
      <c r="C40" s="303" t="s">
        <v>545</v>
      </c>
      <c r="D40" s="315" t="s">
        <v>569</v>
      </c>
      <c r="E40" s="272" t="s">
        <v>562</v>
      </c>
      <c r="F40" s="273" t="s">
        <v>562</v>
      </c>
      <c r="G40" s="273" t="s">
        <v>562</v>
      </c>
      <c r="H40" s="304"/>
      <c r="I40" s="300" t="s">
        <v>546</v>
      </c>
      <c r="J40" s="274"/>
      <c r="K40" s="287">
        <v>15</v>
      </c>
    </row>
    <row r="41" spans="1:11" ht="25.5">
      <c r="A41" s="908" t="s">
        <v>567</v>
      </c>
      <c r="B41" s="908" t="s">
        <v>562</v>
      </c>
      <c r="C41" s="306" t="s">
        <v>547</v>
      </c>
      <c r="D41" s="269" t="s">
        <v>561</v>
      </c>
      <c r="E41" s="272" t="s">
        <v>562</v>
      </c>
      <c r="F41" s="273" t="s">
        <v>562</v>
      </c>
      <c r="G41" s="273" t="s">
        <v>562</v>
      </c>
      <c r="H41" s="273"/>
      <c r="I41" s="302" t="s">
        <v>548</v>
      </c>
      <c r="J41" s="271"/>
      <c r="K41" s="287">
        <v>15</v>
      </c>
    </row>
    <row r="42" spans="1:11" ht="25.5">
      <c r="A42" s="908"/>
      <c r="B42" s="908"/>
      <c r="C42" s="307" t="s">
        <v>549</v>
      </c>
      <c r="D42" s="269" t="s">
        <v>561</v>
      </c>
      <c r="E42" s="269" t="s">
        <v>561</v>
      </c>
      <c r="F42" s="273" t="s">
        <v>562</v>
      </c>
      <c r="G42" s="273" t="s">
        <v>562</v>
      </c>
      <c r="H42" s="284"/>
      <c r="I42" s="308" t="s">
        <v>550</v>
      </c>
      <c r="J42" s="285"/>
      <c r="K42" s="287">
        <v>15</v>
      </c>
    </row>
    <row r="43" spans="1:11" ht="25.5">
      <c r="A43" s="908"/>
      <c r="B43" s="908"/>
      <c r="C43" s="316" t="s">
        <v>551</v>
      </c>
      <c r="D43" s="269" t="s">
        <v>561</v>
      </c>
      <c r="E43" s="269" t="s">
        <v>561</v>
      </c>
      <c r="F43" s="273" t="s">
        <v>562</v>
      </c>
      <c r="G43" s="273" t="s">
        <v>562</v>
      </c>
      <c r="H43" s="304"/>
      <c r="I43" s="300" t="s">
        <v>552</v>
      </c>
      <c r="J43" s="305"/>
    </row>
    <row r="44" spans="1:11">
      <c r="A44" s="908"/>
      <c r="B44" s="908"/>
      <c r="C44" s="306" t="s">
        <v>553</v>
      </c>
      <c r="D44" s="269" t="s">
        <v>561</v>
      </c>
      <c r="E44" s="269" t="s">
        <v>561</v>
      </c>
      <c r="F44" s="273" t="s">
        <v>562</v>
      </c>
      <c r="G44" s="273" t="s">
        <v>562</v>
      </c>
      <c r="H44" s="273"/>
      <c r="I44" s="302" t="s">
        <v>554</v>
      </c>
      <c r="J44" s="286"/>
      <c r="K44" s="287">
        <v>15</v>
      </c>
    </row>
    <row r="45" spans="1:11" ht="25.5">
      <c r="A45" s="908"/>
      <c r="B45" s="908"/>
      <c r="C45" s="306" t="s">
        <v>555</v>
      </c>
      <c r="D45" s="269" t="s">
        <v>561</v>
      </c>
      <c r="E45" s="269" t="s">
        <v>561</v>
      </c>
      <c r="F45" s="273" t="s">
        <v>562</v>
      </c>
      <c r="G45" s="273" t="s">
        <v>562</v>
      </c>
      <c r="H45" s="273"/>
      <c r="I45" s="302" t="s">
        <v>582</v>
      </c>
      <c r="J45" s="286"/>
      <c r="K45" s="287">
        <v>15</v>
      </c>
    </row>
    <row r="46" spans="1:11">
      <c r="C46" s="275"/>
      <c r="D46" s="1051"/>
      <c r="E46" s="1051"/>
      <c r="F46" s="1051"/>
      <c r="G46" s="1051"/>
      <c r="H46" s="1051"/>
      <c r="I46" s="311"/>
    </row>
    <row r="47" spans="1:11">
      <c r="C47" s="275"/>
      <c r="D47" s="1049"/>
      <c r="E47" s="1049"/>
      <c r="F47" s="1049"/>
      <c r="G47" s="1049"/>
      <c r="H47" s="1049"/>
      <c r="I47" s="312"/>
      <c r="J47" s="312"/>
      <c r="K47" s="312"/>
    </row>
    <row r="48" spans="1:11">
      <c r="C48" s="313"/>
      <c r="D48" s="1049"/>
      <c r="E48" s="1049"/>
      <c r="F48" s="1049"/>
      <c r="G48" s="1049"/>
      <c r="H48" s="1049"/>
      <c r="I48" s="311"/>
    </row>
    <row r="49" spans="3:8">
      <c r="C49" s="313"/>
      <c r="D49" s="1049"/>
      <c r="E49" s="1049"/>
      <c r="F49" s="1049"/>
      <c r="G49" s="1049"/>
      <c r="H49" s="1049"/>
    </row>
    <row r="50" spans="3:8">
      <c r="C50" s="313"/>
      <c r="D50" s="1049"/>
      <c r="E50" s="1049"/>
      <c r="F50" s="1049"/>
      <c r="G50" s="1049"/>
      <c r="H50" s="1049"/>
    </row>
    <row r="56" spans="3:8">
      <c r="C56" s="314"/>
    </row>
  </sheetData>
  <mergeCells count="30">
    <mergeCell ref="A6:C6"/>
    <mergeCell ref="C1:H1"/>
    <mergeCell ref="D2:H2"/>
    <mergeCell ref="D3:H3"/>
    <mergeCell ref="D4:H4"/>
    <mergeCell ref="D5:H5"/>
    <mergeCell ref="B34:B37"/>
    <mergeCell ref="D8:H8"/>
    <mergeCell ref="A11:A14"/>
    <mergeCell ref="B11:B14"/>
    <mergeCell ref="A15:A18"/>
    <mergeCell ref="B15:B18"/>
    <mergeCell ref="A19:A24"/>
    <mergeCell ref="B19:B24"/>
    <mergeCell ref="D48:H48"/>
    <mergeCell ref="D49:H49"/>
    <mergeCell ref="D50:H50"/>
    <mergeCell ref="A9:A10"/>
    <mergeCell ref="B9:B10"/>
    <mergeCell ref="B25:B27"/>
    <mergeCell ref="A25:A27"/>
    <mergeCell ref="A38:A40"/>
    <mergeCell ref="B38:B40"/>
    <mergeCell ref="A41:A45"/>
    <mergeCell ref="B41:B45"/>
    <mergeCell ref="D46:H46"/>
    <mergeCell ref="D47:H47"/>
    <mergeCell ref="A29:A33"/>
    <mergeCell ref="B29:B33"/>
    <mergeCell ref="A34:A37"/>
  </mergeCells>
  <conditionalFormatting sqref="D11:H45">
    <cfRule type="cellIs" dxfId="5" priority="4" operator="between">
      <formula>"H"</formula>
      <formula>"H"</formula>
    </cfRule>
    <cfRule type="cellIs" dxfId="4" priority="5" operator="between">
      <formula>"M"</formula>
      <formula>"M"</formula>
    </cfRule>
    <cfRule type="cellIs" dxfId="3" priority="6" operator="between">
      <formula>"NA"</formula>
      <formula>"NA"</formula>
    </cfRule>
  </conditionalFormatting>
  <conditionalFormatting sqref="D9:G10">
    <cfRule type="cellIs" dxfId="2" priority="1" operator="between">
      <formula>"H"</formula>
      <formula>"H"</formula>
    </cfRule>
    <cfRule type="cellIs" dxfId="1" priority="2" operator="between">
      <formula>"M"</formula>
      <formula>"M"</formula>
    </cfRule>
    <cfRule type="cellIs" dxfId="0" priority="3" operator="between">
      <formula>"NA"</formula>
      <formula>"NA"</formula>
    </cfRule>
  </conditionalFormatting>
  <pageMargins left="0.25" right="0.25" top="0.75" bottom="0.75" header="0.3" footer="0.3"/>
  <pageSetup scale="74" fitToHeight="0" orientation="landscape" r:id="rId1"/>
  <rowBreaks count="2" manualBreakCount="2">
    <brk id="18" max="16383" man="1"/>
    <brk id="33"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0" zoomScaleNormal="80" workbookViewId="0">
      <selection activeCell="L31" sqref="L31"/>
    </sheetView>
  </sheetViews>
  <sheetFormatPr defaultRowHeight="15.75"/>
  <sheetData>
    <row r="1" spans="1:1" ht="18.75">
      <c r="A1" s="5" t="s">
        <v>387</v>
      </c>
    </row>
  </sheetData>
  <pageMargins left="0.7" right="0.7" top="0.75" bottom="0.75" header="0.3" footer="0.3"/>
  <pageSetup scale="96" fitToHeight="0"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7"/>
  <sheetViews>
    <sheetView topLeftCell="A9" zoomScale="70" zoomScaleNormal="70" workbookViewId="0">
      <pane xSplit="1" topLeftCell="AG1" activePane="topRight" state="frozen"/>
      <selection pane="topRight" activeCell="AH43" sqref="AH43"/>
    </sheetView>
  </sheetViews>
  <sheetFormatPr defaultColWidth="9" defaultRowHeight="15.75"/>
  <cols>
    <col min="1" max="1" width="46.75" style="89" customWidth="1"/>
    <col min="2" max="2" width="16" style="122" bestFit="1" customWidth="1"/>
    <col min="3" max="3" width="5.625" style="89" customWidth="1"/>
    <col min="4" max="4" width="3.875" style="89" customWidth="1"/>
    <col min="5" max="5" width="14.5" style="122" bestFit="1" customWidth="1"/>
    <col min="6" max="6" width="4.875" style="89" customWidth="1"/>
    <col min="7" max="7" width="4.375" style="89" customWidth="1"/>
    <col min="8" max="8" width="16.375" style="122" bestFit="1" customWidth="1"/>
    <col min="9" max="9" width="7" style="89" bestFit="1" customWidth="1"/>
    <col min="10" max="10" width="3" style="85" customWidth="1"/>
    <col min="11" max="11" width="17" style="89" bestFit="1" customWidth="1"/>
    <col min="12" max="12" width="6.625" style="89" customWidth="1"/>
    <col min="13" max="13" width="4" style="89" customWidth="1"/>
    <col min="14" max="14" width="17" style="89" bestFit="1" customWidth="1"/>
    <col min="15" max="15" width="7.375" style="89" bestFit="1" customWidth="1"/>
    <col min="16" max="16" width="3.25" style="89" customWidth="1"/>
    <col min="17" max="17" width="17" style="89" bestFit="1" customWidth="1"/>
    <col min="18" max="18" width="7.375" style="89" bestFit="1" customWidth="1"/>
    <col min="19" max="19" width="3.5" style="89" customWidth="1"/>
    <col min="20" max="20" width="17" style="89" bestFit="1" customWidth="1"/>
    <col min="21" max="21" width="7.375" style="89" bestFit="1" customWidth="1"/>
    <col min="22" max="22" width="2.875" style="89" customWidth="1"/>
    <col min="23" max="23" width="17" style="89" bestFit="1" customWidth="1"/>
    <col min="24" max="24" width="7.375" style="89" bestFit="1" customWidth="1"/>
    <col min="25" max="25" width="2.875" style="89" customWidth="1"/>
    <col min="26" max="26" width="16.375" style="89" bestFit="1" customWidth="1"/>
    <col min="27" max="27" width="7.375" style="89" bestFit="1" customWidth="1"/>
    <col min="28" max="28" width="3" style="89" customWidth="1"/>
    <col min="29" max="29" width="17" style="122" bestFit="1" customWidth="1"/>
    <col min="30" max="30" width="7.375" style="89" bestFit="1" customWidth="1"/>
    <col min="31" max="31" width="3.5" style="89" customWidth="1"/>
    <col min="32" max="32" width="17" style="89" bestFit="1" customWidth="1"/>
    <col min="33" max="33" width="7.375" style="89" bestFit="1" customWidth="1"/>
    <col min="34" max="34" width="4.5" style="89" customWidth="1"/>
    <col min="35" max="35" width="16.375" style="89" bestFit="1" customWidth="1"/>
    <col min="36" max="36" width="7" style="89" bestFit="1" customWidth="1"/>
    <col min="37" max="37" width="4.5" style="89" customWidth="1"/>
    <col min="38" max="38" width="17" style="89" bestFit="1" customWidth="1"/>
    <col min="39" max="39" width="7.375" style="89" bestFit="1" customWidth="1"/>
    <col min="40" max="40" width="4" style="89" customWidth="1"/>
    <col min="41" max="41" width="16.375" style="89" bestFit="1" customWidth="1"/>
    <col min="42" max="42" width="7.375" style="89" bestFit="1" customWidth="1"/>
    <col min="43" max="43" width="4.5" style="89" customWidth="1"/>
    <col min="44" max="44" width="16.375" style="89" bestFit="1" customWidth="1"/>
    <col min="45" max="45" width="5.875" style="89" customWidth="1"/>
    <col min="46" max="46" width="4.5" style="89" customWidth="1"/>
    <col min="47" max="47" width="14.5" style="89" bestFit="1" customWidth="1"/>
    <col min="48" max="48" width="5" style="89" customWidth="1"/>
    <col min="49" max="49" width="4.875" style="89" customWidth="1"/>
    <col min="50" max="50" width="14.125" style="89" bestFit="1" customWidth="1"/>
    <col min="51" max="51" width="4.625" style="89" customWidth="1"/>
    <col min="52" max="52" width="9" style="89"/>
    <col min="53" max="53" width="23.875" style="89" bestFit="1" customWidth="1"/>
    <col min="54" max="54" width="8" style="89" customWidth="1"/>
    <col min="55" max="16384" width="9" style="89"/>
  </cols>
  <sheetData>
    <row r="1" spans="1:53" ht="18.75">
      <c r="A1" s="121" t="s">
        <v>180</v>
      </c>
    </row>
    <row r="4" spans="1:53">
      <c r="Z4" s="83"/>
      <c r="AA4" s="83"/>
    </row>
    <row r="5" spans="1:53">
      <c r="A5" s="123" t="s">
        <v>181</v>
      </c>
      <c r="Z5" s="83"/>
      <c r="AA5" s="83"/>
    </row>
    <row r="6" spans="1:53" ht="51" customHeight="1">
      <c r="A6" s="124" t="s">
        <v>182</v>
      </c>
      <c r="B6" s="1064" t="s">
        <v>183</v>
      </c>
      <c r="C6" s="1064"/>
      <c r="D6" s="124"/>
      <c r="E6" s="1064" t="s">
        <v>184</v>
      </c>
      <c r="F6" s="1064"/>
      <c r="G6" s="124"/>
      <c r="H6" s="1064" t="s">
        <v>185</v>
      </c>
      <c r="I6" s="1064"/>
      <c r="J6" s="125"/>
      <c r="K6" s="1064" t="s">
        <v>186</v>
      </c>
      <c r="L6" s="1064"/>
      <c r="N6" s="1064" t="s">
        <v>187</v>
      </c>
      <c r="O6" s="1064"/>
      <c r="P6" s="126"/>
      <c r="Q6" s="1064" t="s">
        <v>188</v>
      </c>
      <c r="R6" s="1064"/>
      <c r="S6" s="126"/>
      <c r="T6" s="1064" t="s">
        <v>189</v>
      </c>
      <c r="U6" s="1064"/>
      <c r="V6" s="126"/>
      <c r="W6" s="1064" t="s">
        <v>190</v>
      </c>
      <c r="X6" s="1064"/>
      <c r="Y6" s="126"/>
      <c r="Z6" s="1064" t="s">
        <v>191</v>
      </c>
      <c r="AA6" s="1064"/>
      <c r="AB6" s="126"/>
      <c r="AC6" s="1064" t="s">
        <v>192</v>
      </c>
      <c r="AD6" s="1064"/>
      <c r="AE6" s="126"/>
      <c r="AF6" s="1064" t="s">
        <v>193</v>
      </c>
      <c r="AG6" s="1064"/>
      <c r="AH6" s="126"/>
      <c r="AI6" s="1064" t="s">
        <v>194</v>
      </c>
      <c r="AJ6" s="1064"/>
      <c r="AK6" s="125"/>
      <c r="AL6" s="1064" t="s">
        <v>195</v>
      </c>
      <c r="AM6" s="1064"/>
      <c r="AN6" s="125"/>
      <c r="AO6" s="1064" t="s">
        <v>196</v>
      </c>
      <c r="AP6" s="1064"/>
      <c r="AQ6" s="125"/>
      <c r="AR6" s="1064" t="s">
        <v>197</v>
      </c>
      <c r="AS6" s="1064"/>
      <c r="AT6" s="126"/>
      <c r="AU6" s="1064" t="s">
        <v>198</v>
      </c>
      <c r="AV6" s="1064"/>
      <c r="AW6" s="126"/>
      <c r="AX6" s="1064" t="s">
        <v>199</v>
      </c>
      <c r="AY6" s="1064"/>
      <c r="AZ6" s="125"/>
      <c r="BA6" s="127" t="s">
        <v>200</v>
      </c>
    </row>
    <row r="7" spans="1:53">
      <c r="A7" s="128"/>
      <c r="B7" s="129" t="s">
        <v>201</v>
      </c>
      <c r="C7" s="130" t="s">
        <v>202</v>
      </c>
      <c r="D7" s="128"/>
      <c r="E7" s="129" t="s">
        <v>201</v>
      </c>
      <c r="F7" s="130" t="s">
        <v>202</v>
      </c>
      <c r="G7" s="128"/>
      <c r="H7" s="129" t="s">
        <v>201</v>
      </c>
      <c r="I7" s="130" t="s">
        <v>202</v>
      </c>
      <c r="J7" s="131"/>
      <c r="K7" s="130" t="s">
        <v>201</v>
      </c>
      <c r="L7" s="130" t="s">
        <v>202</v>
      </c>
      <c r="N7" s="130" t="s">
        <v>201</v>
      </c>
      <c r="O7" s="130" t="s">
        <v>202</v>
      </c>
      <c r="P7" s="131"/>
      <c r="Q7" s="130" t="s">
        <v>201</v>
      </c>
      <c r="R7" s="130" t="s">
        <v>202</v>
      </c>
      <c r="S7" s="131"/>
      <c r="T7" s="130" t="s">
        <v>201</v>
      </c>
      <c r="U7" s="130" t="s">
        <v>202</v>
      </c>
      <c r="V7" s="131"/>
      <c r="W7" s="130" t="s">
        <v>201</v>
      </c>
      <c r="X7" s="130" t="s">
        <v>202</v>
      </c>
      <c r="Y7" s="131"/>
      <c r="Z7" s="130" t="s">
        <v>201</v>
      </c>
      <c r="AA7" s="130" t="s">
        <v>202</v>
      </c>
      <c r="AB7" s="131"/>
      <c r="AC7" s="129" t="s">
        <v>201</v>
      </c>
      <c r="AD7" s="130" t="s">
        <v>202</v>
      </c>
      <c r="AE7" s="131"/>
      <c r="AF7" s="130" t="s">
        <v>201</v>
      </c>
      <c r="AG7" s="130" t="s">
        <v>202</v>
      </c>
      <c r="AH7" s="131"/>
      <c r="AI7" s="130" t="s">
        <v>201</v>
      </c>
      <c r="AJ7" s="130" t="s">
        <v>202</v>
      </c>
      <c r="AK7" s="131"/>
      <c r="AL7" s="130" t="s">
        <v>201</v>
      </c>
      <c r="AM7" s="130" t="s">
        <v>202</v>
      </c>
      <c r="AN7" s="131"/>
      <c r="AO7" s="130" t="s">
        <v>201</v>
      </c>
      <c r="AP7" s="130" t="s">
        <v>202</v>
      </c>
      <c r="AQ7" s="131"/>
      <c r="AR7" s="130" t="s">
        <v>201</v>
      </c>
      <c r="AS7" s="130" t="s">
        <v>202</v>
      </c>
      <c r="AT7" s="131"/>
      <c r="AU7" s="130" t="s">
        <v>201</v>
      </c>
      <c r="AV7" s="130" t="s">
        <v>202</v>
      </c>
      <c r="AW7" s="131"/>
      <c r="AX7" s="130" t="s">
        <v>201</v>
      </c>
      <c r="AY7" s="130" t="s">
        <v>202</v>
      </c>
      <c r="AZ7" s="131"/>
      <c r="BA7" s="130" t="s">
        <v>201</v>
      </c>
    </row>
    <row r="8" spans="1:53">
      <c r="A8" s="132" t="s">
        <v>203</v>
      </c>
      <c r="B8" s="133">
        <f>186559+4000+19376</f>
        <v>209935</v>
      </c>
      <c r="C8" s="134" t="s">
        <v>204</v>
      </c>
      <c r="D8" s="132"/>
      <c r="E8" s="133">
        <f>223791+25749</f>
        <v>249540</v>
      </c>
      <c r="F8" s="134" t="s">
        <v>204</v>
      </c>
      <c r="G8" s="132"/>
      <c r="H8" s="133">
        <f>513385+95435+50</f>
        <v>608870</v>
      </c>
      <c r="I8" s="134">
        <v>11</v>
      </c>
      <c r="J8" s="135"/>
      <c r="K8" s="133">
        <f>618735+143390</f>
        <v>762125</v>
      </c>
      <c r="L8" s="134">
        <v>11</v>
      </c>
      <c r="N8" s="133">
        <f>727776+150530</f>
        <v>878306</v>
      </c>
      <c r="O8" s="134">
        <v>12</v>
      </c>
      <c r="P8" s="134"/>
      <c r="Q8" s="133">
        <f>749775+182274</f>
        <v>932049</v>
      </c>
      <c r="R8" s="134">
        <v>12</v>
      </c>
      <c r="S8" s="134"/>
      <c r="T8" s="133">
        <f>744796+185990</f>
        <v>930786</v>
      </c>
      <c r="U8" s="134">
        <v>13</v>
      </c>
      <c r="V8" s="134"/>
      <c r="W8" s="133">
        <f>750572+186715</f>
        <v>937287</v>
      </c>
      <c r="X8" s="136">
        <v>13</v>
      </c>
      <c r="Y8" s="134"/>
      <c r="Z8" s="133">
        <f>751040+191362</f>
        <v>942402</v>
      </c>
      <c r="AA8" s="134">
        <v>13</v>
      </c>
      <c r="AB8" s="134"/>
      <c r="AC8" s="133">
        <f>751050+221030</f>
        <v>972080</v>
      </c>
      <c r="AD8" s="134">
        <v>12</v>
      </c>
      <c r="AE8" s="134"/>
      <c r="AF8" s="133">
        <f>806220+304000</f>
        <v>1110220</v>
      </c>
      <c r="AG8" s="134">
        <v>12</v>
      </c>
      <c r="AH8" s="134"/>
      <c r="AI8" s="133">
        <f>760065+49920+323090</f>
        <v>1133075</v>
      </c>
      <c r="AJ8" s="134">
        <v>10.1</v>
      </c>
      <c r="AK8" s="135"/>
      <c r="AL8" s="133">
        <f>892105+4771+6000</f>
        <v>902876</v>
      </c>
      <c r="AM8" s="134">
        <v>13</v>
      </c>
      <c r="AN8" s="135"/>
      <c r="AO8" s="133">
        <f>837090+2000+5208</f>
        <v>844298</v>
      </c>
      <c r="AP8" s="134">
        <v>10.8</v>
      </c>
      <c r="AQ8" s="135"/>
      <c r="AR8" s="133">
        <f>743674+1100+4774</f>
        <v>749548</v>
      </c>
      <c r="AS8" s="134">
        <v>8.75</v>
      </c>
      <c r="AT8" s="134"/>
      <c r="AU8" s="133">
        <v>0</v>
      </c>
      <c r="AV8" s="134" t="s">
        <v>204</v>
      </c>
      <c r="AW8" s="134"/>
      <c r="AX8" s="133">
        <v>0</v>
      </c>
      <c r="AY8" s="134" t="s">
        <v>204</v>
      </c>
      <c r="AZ8" s="135"/>
      <c r="BA8" s="133">
        <f>SUM(B8)+E8+H8+K8+N8+Q8+T8+W8+Z8+AC8+AF8+AI8+AL8+AO8+AR8+AU8+AX8</f>
        <v>12163397</v>
      </c>
    </row>
    <row r="9" spans="1:53">
      <c r="A9" s="132"/>
      <c r="B9" s="133"/>
      <c r="C9" s="137"/>
      <c r="D9" s="132"/>
      <c r="E9" s="133"/>
      <c r="F9" s="137"/>
      <c r="G9" s="132"/>
      <c r="H9" s="133"/>
      <c r="I9" s="137"/>
      <c r="J9" s="138"/>
      <c r="K9" s="133"/>
      <c r="L9" s="137"/>
      <c r="N9" s="133"/>
      <c r="O9" s="137"/>
      <c r="P9" s="137"/>
      <c r="Q9" s="133"/>
      <c r="R9" s="137"/>
      <c r="S9" s="137"/>
      <c r="T9" s="133"/>
      <c r="U9" s="137"/>
      <c r="V9" s="137"/>
      <c r="W9" s="133"/>
      <c r="X9" s="137"/>
      <c r="Y9" s="137"/>
      <c r="Z9" s="133"/>
      <c r="AA9" s="137"/>
      <c r="AB9" s="137"/>
      <c r="AC9" s="133"/>
      <c r="AD9" s="137"/>
      <c r="AE9" s="137"/>
      <c r="AF9" s="133"/>
      <c r="AG9" s="137"/>
      <c r="AH9" s="137"/>
      <c r="AI9" s="133"/>
      <c r="AJ9" s="137"/>
      <c r="AK9" s="138"/>
      <c r="AL9" s="133"/>
      <c r="AM9" s="137"/>
      <c r="AN9" s="138"/>
      <c r="AO9" s="133"/>
      <c r="AP9" s="137"/>
      <c r="AQ9" s="138"/>
      <c r="AR9" s="133"/>
      <c r="AS9" s="137"/>
      <c r="AT9" s="137"/>
      <c r="AU9" s="133"/>
      <c r="AV9" s="137"/>
      <c r="AW9" s="137"/>
      <c r="AX9" s="133"/>
      <c r="AY9" s="137"/>
      <c r="AZ9" s="138"/>
      <c r="BA9" s="133"/>
    </row>
    <row r="10" spans="1:53">
      <c r="A10" s="132" t="s">
        <v>205</v>
      </c>
      <c r="B10" s="133">
        <v>867942</v>
      </c>
      <c r="C10" s="137"/>
      <c r="D10" s="132"/>
      <c r="E10" s="133">
        <v>542104</v>
      </c>
      <c r="F10" s="137"/>
      <c r="G10" s="132"/>
      <c r="H10" s="133">
        <f>588985</f>
        <v>588985</v>
      </c>
      <c r="I10" s="137"/>
      <c r="J10" s="138"/>
      <c r="K10" s="133">
        <v>565000</v>
      </c>
      <c r="L10" s="137"/>
      <c r="N10" s="133">
        <f>615000+4169+397883</f>
        <v>1017052</v>
      </c>
      <c r="O10" s="137"/>
      <c r="P10" s="137"/>
      <c r="Q10" s="133">
        <f>983058+4201+132</f>
        <v>987391</v>
      </c>
      <c r="R10" s="137"/>
      <c r="S10" s="137"/>
      <c r="T10" s="133">
        <f>4062+983058+2646+14400+132</f>
        <v>1004298</v>
      </c>
      <c r="U10" s="137"/>
      <c r="V10" s="137"/>
      <c r="W10" s="133">
        <f>1303763</f>
        <v>1303763</v>
      </c>
      <c r="X10" s="137"/>
      <c r="Y10" s="137"/>
      <c r="Z10" s="133">
        <f>5143+5437+1306479+490+14400+132</f>
        <v>1332081</v>
      </c>
      <c r="AA10" s="137"/>
      <c r="AB10" s="137"/>
      <c r="AC10" s="133">
        <f>5340+4850+1374655+1090+195</f>
        <v>1386130</v>
      </c>
      <c r="AD10" s="137"/>
      <c r="AE10" s="137"/>
      <c r="AF10" s="133">
        <f>2583950</f>
        <v>2583950</v>
      </c>
      <c r="AG10" s="137"/>
      <c r="AH10" s="137"/>
      <c r="AI10" s="133">
        <f>1238000+355000</f>
        <v>1593000</v>
      </c>
      <c r="AJ10" s="137"/>
      <c r="AK10" s="138"/>
      <c r="AL10" s="133">
        <f>800000+64600</f>
        <v>864600</v>
      </c>
      <c r="AM10" s="137"/>
      <c r="AN10" s="138"/>
      <c r="AO10" s="133">
        <v>868264</v>
      </c>
      <c r="AP10" s="137"/>
      <c r="AQ10" s="138"/>
      <c r="AR10" s="133">
        <v>845600</v>
      </c>
      <c r="AS10" s="137"/>
      <c r="AT10" s="137"/>
      <c r="AU10" s="133">
        <v>0</v>
      </c>
      <c r="AV10" s="137"/>
      <c r="AW10" s="137"/>
      <c r="AX10" s="133">
        <v>0</v>
      </c>
      <c r="AY10" s="137"/>
      <c r="AZ10" s="138"/>
      <c r="BA10" s="133">
        <f>SUM(B10)+E10+H10+K10+N10+Q10+T10+W10+Z10+AC10+AF10+AI10+AL10+AO10+AR10+AU10+AX10</f>
        <v>16350160</v>
      </c>
    </row>
    <row r="11" spans="1:53" ht="18.75" customHeight="1">
      <c r="A11" s="132"/>
      <c r="B11" s="133"/>
      <c r="C11" s="137"/>
      <c r="D11" s="132"/>
      <c r="E11" s="133"/>
      <c r="F11" s="137"/>
      <c r="G11" s="132"/>
      <c r="H11" s="133"/>
      <c r="I11" s="137"/>
      <c r="J11" s="138"/>
      <c r="K11" s="133"/>
      <c r="L11" s="137"/>
      <c r="N11" s="133"/>
      <c r="O11" s="137"/>
      <c r="P11" s="137"/>
      <c r="Q11" s="133"/>
      <c r="R11" s="137"/>
      <c r="S11" s="137"/>
      <c r="T11" s="133"/>
      <c r="U11" s="137"/>
      <c r="V11" s="137"/>
      <c r="W11" s="133"/>
      <c r="X11" s="137"/>
      <c r="Y11" s="137"/>
      <c r="Z11" s="133"/>
      <c r="AA11" s="137"/>
      <c r="AB11" s="137"/>
      <c r="AC11" s="133"/>
      <c r="AD11" s="137"/>
      <c r="AE11" s="137"/>
      <c r="AF11" s="133"/>
      <c r="AG11" s="137"/>
      <c r="AH11" s="137"/>
      <c r="AI11" s="133"/>
      <c r="AJ11" s="137"/>
      <c r="AK11" s="138"/>
      <c r="AL11" s="133"/>
      <c r="AM11" s="137"/>
      <c r="AN11" s="138"/>
      <c r="AO11" s="133"/>
      <c r="AP11" s="137"/>
      <c r="AQ11" s="138"/>
      <c r="AR11" s="133"/>
      <c r="AS11" s="137"/>
      <c r="AT11" s="137"/>
      <c r="AU11" s="133"/>
      <c r="AV11" s="137"/>
      <c r="AW11" s="137"/>
      <c r="AX11" s="133"/>
      <c r="AY11" s="137"/>
      <c r="AZ11" s="138"/>
      <c r="BA11" s="133"/>
    </row>
    <row r="12" spans="1:53">
      <c r="A12" s="132" t="s">
        <v>206</v>
      </c>
      <c r="B12" s="133">
        <v>100</v>
      </c>
      <c r="C12" s="137"/>
      <c r="D12" s="132"/>
      <c r="E12" s="133">
        <v>0</v>
      </c>
      <c r="F12" s="137"/>
      <c r="G12" s="132"/>
      <c r="H12" s="133">
        <v>0</v>
      </c>
      <c r="I12" s="137"/>
      <c r="J12" s="138"/>
      <c r="K12" s="133">
        <v>24200</v>
      </c>
      <c r="L12" s="137"/>
      <c r="N12" s="133">
        <f>54233+2500</f>
        <v>56733</v>
      </c>
      <c r="O12" s="137"/>
      <c r="P12" s="137"/>
      <c r="Q12" s="133">
        <f>500+500+2450+4750+1000+1000+200+250+200+260+100+300+32949</f>
        <v>44459</v>
      </c>
      <c r="R12" s="137"/>
      <c r="S12" s="137"/>
      <c r="T12" s="133">
        <f>500+500+2450+4750+1000+1000+200+250+200+260+260+300+26549</f>
        <v>38219</v>
      </c>
      <c r="U12" s="137"/>
      <c r="V12" s="137"/>
      <c r="W12" s="133">
        <v>81584</v>
      </c>
      <c r="X12" s="137"/>
      <c r="Y12" s="137"/>
      <c r="Z12" s="133">
        <f>43973</f>
        <v>43973</v>
      </c>
      <c r="AA12" s="137"/>
      <c r="AB12" s="137"/>
      <c r="AC12" s="133">
        <v>45700</v>
      </c>
      <c r="AD12" s="137"/>
      <c r="AE12" s="137"/>
      <c r="AF12" s="133">
        <v>44250</v>
      </c>
      <c r="AG12" s="137"/>
      <c r="AH12" s="137"/>
      <c r="AI12" s="133">
        <v>34990</v>
      </c>
      <c r="AJ12" s="137"/>
      <c r="AK12" s="138"/>
      <c r="AL12" s="133">
        <v>19000</v>
      </c>
      <c r="AM12" s="137"/>
      <c r="AN12" s="138"/>
      <c r="AO12" s="133">
        <v>35000</v>
      </c>
      <c r="AP12" s="137"/>
      <c r="AQ12" s="138"/>
      <c r="AR12" s="133">
        <v>30749</v>
      </c>
      <c r="AS12" s="137"/>
      <c r="AT12" s="137"/>
      <c r="AU12" s="133">
        <v>0</v>
      </c>
      <c r="AV12" s="137"/>
      <c r="AW12" s="137"/>
      <c r="AX12" s="133">
        <v>0</v>
      </c>
      <c r="AY12" s="137"/>
      <c r="AZ12" s="138"/>
      <c r="BA12" s="133">
        <f>SUM(B12)+E12+H12+K12+N12+Q12+T12+W12+Z12+AC12+AF12+AI12+AL12+AO12+AR12+AU12+AX12</f>
        <v>498957</v>
      </c>
    </row>
    <row r="13" spans="1:53">
      <c r="A13" s="132"/>
      <c r="B13" s="133"/>
      <c r="C13" s="137"/>
      <c r="D13" s="132"/>
      <c r="E13" s="133"/>
      <c r="F13" s="137"/>
      <c r="G13" s="132"/>
      <c r="H13" s="133"/>
      <c r="I13" s="137"/>
      <c r="J13" s="138"/>
      <c r="K13" s="133"/>
      <c r="L13" s="137"/>
      <c r="N13" s="133"/>
      <c r="O13" s="137"/>
      <c r="P13" s="137"/>
      <c r="Q13" s="133"/>
      <c r="R13" s="137"/>
      <c r="S13" s="137"/>
      <c r="T13" s="133"/>
      <c r="U13" s="137"/>
      <c r="V13" s="137"/>
      <c r="W13" s="133"/>
      <c r="X13" s="137"/>
      <c r="Y13" s="137"/>
      <c r="Z13" s="133"/>
      <c r="AA13" s="137"/>
      <c r="AB13" s="137"/>
      <c r="AC13" s="133"/>
      <c r="AD13" s="137"/>
      <c r="AE13" s="137"/>
      <c r="AF13" s="133"/>
      <c r="AG13" s="137"/>
      <c r="AH13" s="137"/>
      <c r="AI13" s="133"/>
      <c r="AJ13" s="137"/>
      <c r="AK13" s="138"/>
      <c r="AL13" s="133"/>
      <c r="AM13" s="137"/>
      <c r="AN13" s="138"/>
      <c r="AO13" s="133"/>
      <c r="AP13" s="137"/>
      <c r="AQ13" s="138"/>
      <c r="AR13" s="133"/>
      <c r="AS13" s="137"/>
      <c r="AT13" s="137"/>
      <c r="AU13" s="133"/>
      <c r="AV13" s="137"/>
      <c r="AW13" s="137"/>
      <c r="AX13" s="133"/>
      <c r="AY13" s="137"/>
      <c r="AZ13" s="138"/>
      <c r="BA13" s="133"/>
    </row>
    <row r="14" spans="1:53">
      <c r="A14" s="132" t="s">
        <v>207</v>
      </c>
      <c r="B14" s="133">
        <f>3098+574+1537</f>
        <v>5209</v>
      </c>
      <c r="C14" s="137"/>
      <c r="D14" s="132"/>
      <c r="E14" s="133">
        <f>5077+3288+5383+1996</f>
        <v>15744</v>
      </c>
      <c r="F14" s="137"/>
      <c r="G14" s="132"/>
      <c r="H14" s="133">
        <f>2200+1225+35+5630+14205+6000+5160+6000</f>
        <v>40455</v>
      </c>
      <c r="I14" s="137"/>
      <c r="J14" s="138"/>
      <c r="K14" s="133">
        <f>725+585+255+103645+2500+7335+8565+585+1045+2640+27770+26565</f>
        <v>182215</v>
      </c>
      <c r="L14" s="137"/>
      <c r="N14" s="133">
        <f>300+250+11634+90470+838+14000+4188+582+2560+1045+435+1500+69651+37320+1</f>
        <v>234774</v>
      </c>
      <c r="O14" s="137"/>
      <c r="P14" s="137"/>
      <c r="Q14" s="133">
        <f>36000+140+15402+139360+847+4401+596+2939+100+100+1000+796+1250+48550+35060</f>
        <v>286541</v>
      </c>
      <c r="R14" s="137"/>
      <c r="S14" s="137"/>
      <c r="T14" s="133">
        <f>17250+4675+216+17332+142439+204+738+476+6660+3360+397+2990+100+100+948+895+35965+43860</f>
        <v>278605</v>
      </c>
      <c r="U14" s="137"/>
      <c r="V14" s="137"/>
      <c r="W14" s="133">
        <v>191611</v>
      </c>
      <c r="X14" s="137"/>
      <c r="Y14" s="137"/>
      <c r="Z14" s="133">
        <f>12301+2909+131950+204+738+529+6660+4555+4+100+948+1044+20424+43258</f>
        <v>225624</v>
      </c>
      <c r="AA14" s="137"/>
      <c r="AB14" s="137"/>
      <c r="AC14" s="133">
        <f>8000+5340+2+1000+950+1050+11430+41895+205+740+780+5000+4370+100</f>
        <v>80862</v>
      </c>
      <c r="AD14" s="137"/>
      <c r="AE14" s="137"/>
      <c r="AF14" s="133">
        <f>8000+6800+800+740+8000+100+100+1000+8280+38565</f>
        <v>72385</v>
      </c>
      <c r="AG14" s="137"/>
      <c r="AH14" s="137"/>
      <c r="AI14" s="133">
        <f>2500+8000+6800+100+2000+2550+5000+1000+17300+42750</f>
        <v>88000</v>
      </c>
      <c r="AJ14" s="137"/>
      <c r="AK14" s="138"/>
      <c r="AL14" s="133">
        <f>5240+6000+2690+7000+1500+2000+8000+3000+18800+8116</f>
        <v>62346</v>
      </c>
      <c r="AM14" s="137"/>
      <c r="AN14" s="138"/>
      <c r="AO14" s="133">
        <f>5240+5000+3038+4128+1200+2000+3000+1000+1500+8100</f>
        <v>34206</v>
      </c>
      <c r="AP14" s="137"/>
      <c r="AQ14" s="138"/>
      <c r="AR14" s="133">
        <f>3803+1100+4300+3600+1500+2025+1355+950+1000+3272</f>
        <v>22905</v>
      </c>
      <c r="AS14" s="137"/>
      <c r="AT14" s="137"/>
      <c r="AU14" s="133">
        <v>0</v>
      </c>
      <c r="AV14" s="137"/>
      <c r="AW14" s="137"/>
      <c r="AX14" s="133">
        <v>0</v>
      </c>
      <c r="AY14" s="137"/>
      <c r="AZ14" s="138"/>
      <c r="BA14" s="133">
        <f>SUM(B14)+E14+H14+K14+N14+Q14+T14+W14+Z14+AC14+AF14+AI14+AL14+AO14+AR14+AU14+AX14</f>
        <v>1821482</v>
      </c>
    </row>
    <row r="15" spans="1:53">
      <c r="A15" s="132"/>
      <c r="B15" s="133"/>
      <c r="C15" s="137"/>
      <c r="D15" s="132"/>
      <c r="E15" s="133"/>
      <c r="F15" s="137"/>
      <c r="G15" s="132"/>
      <c r="H15" s="133"/>
      <c r="I15" s="137"/>
      <c r="J15" s="138"/>
      <c r="K15" s="133"/>
      <c r="L15" s="137"/>
      <c r="N15" s="133"/>
      <c r="O15" s="137"/>
      <c r="P15" s="137"/>
      <c r="Q15" s="133"/>
      <c r="R15" s="137"/>
      <c r="S15" s="137"/>
      <c r="T15" s="133"/>
      <c r="U15" s="137"/>
      <c r="V15" s="137"/>
      <c r="W15" s="133"/>
      <c r="X15" s="137"/>
      <c r="Y15" s="137"/>
      <c r="Z15" s="133"/>
      <c r="AA15" s="137"/>
      <c r="AB15" s="137"/>
      <c r="AC15" s="133"/>
      <c r="AD15" s="137"/>
      <c r="AE15" s="137"/>
      <c r="AF15" s="133"/>
      <c r="AG15" s="137"/>
      <c r="AH15" s="137"/>
      <c r="AI15" s="133"/>
      <c r="AJ15" s="137"/>
      <c r="AK15" s="138"/>
      <c r="AL15" s="133"/>
      <c r="AM15" s="137"/>
      <c r="AN15" s="138"/>
      <c r="AO15" s="133"/>
      <c r="AP15" s="137"/>
      <c r="AQ15" s="138"/>
      <c r="AR15" s="133"/>
      <c r="AS15" s="137"/>
      <c r="AT15" s="137"/>
      <c r="AU15" s="133"/>
      <c r="AV15" s="137"/>
      <c r="AW15" s="137"/>
      <c r="AX15" s="133"/>
      <c r="AY15" s="137"/>
      <c r="AZ15" s="138"/>
      <c r="BA15" s="133"/>
    </row>
    <row r="16" spans="1:53">
      <c r="A16" s="132" t="s">
        <v>208</v>
      </c>
      <c r="B16" s="133">
        <v>38167</v>
      </c>
      <c r="C16" s="137"/>
      <c r="D16" s="132"/>
      <c r="E16" s="133">
        <f>45694+99171</f>
        <v>144865</v>
      </c>
      <c r="F16" s="137"/>
      <c r="G16" s="132"/>
      <c r="H16" s="133">
        <f>623390+510500+39460+7430</f>
        <v>1180780</v>
      </c>
      <c r="I16" s="137"/>
      <c r="J16" s="138"/>
      <c r="K16" s="133">
        <f>73500+1015000+213185+175170+12830+325000</f>
        <v>1814685</v>
      </c>
      <c r="L16" s="137"/>
      <c r="N16" s="133">
        <f>30000+1105000+150000+80000+228000</f>
        <v>1593000</v>
      </c>
      <c r="O16" s="137"/>
      <c r="P16" s="137"/>
      <c r="Q16" s="133">
        <f>540000+162000+100000+20500+3000+2500+10790+38000+15000+3500+2500+24000+3000+40000+12000</f>
        <v>976790</v>
      </c>
      <c r="R16" s="137"/>
      <c r="S16" s="137"/>
      <c r="T16" s="133">
        <f>90000+48000+20000+5500+2000+500+5000+10000+10000+2000+1000+10000+2000+10000+2000</f>
        <v>218000</v>
      </c>
      <c r="U16" s="137"/>
      <c r="V16" s="137"/>
      <c r="W16" s="133">
        <v>305350</v>
      </c>
      <c r="X16" s="137"/>
      <c r="Y16" s="137"/>
      <c r="Z16" s="133">
        <f>160000+33000+20000+5500+2000+500+5000+16800+10000+2000+1000+10000+2000+6471+2000</f>
        <v>276271</v>
      </c>
      <c r="AA16" s="137"/>
      <c r="AB16" s="137"/>
      <c r="AC16" s="133">
        <f>160000+28000+20000+5500+2000+500+5000+16800+10000+2000+1000+10000+2000+6000+2000</f>
        <v>270800</v>
      </c>
      <c r="AD16" s="137"/>
      <c r="AE16" s="137"/>
      <c r="AF16" s="133">
        <f>140000+20225+1500+15000+10000</f>
        <v>186725</v>
      </c>
      <c r="AG16" s="137"/>
      <c r="AH16" s="137"/>
      <c r="AI16" s="133">
        <f>191000+30000+19215+101000</f>
        <v>341215</v>
      </c>
      <c r="AJ16" s="137"/>
      <c r="AK16" s="138"/>
      <c r="AL16" s="133">
        <v>200000</v>
      </c>
      <c r="AM16" s="137"/>
      <c r="AN16" s="138"/>
      <c r="AO16" s="133">
        <v>120000</v>
      </c>
      <c r="AP16" s="137"/>
      <c r="AQ16" s="138"/>
      <c r="AR16" s="133">
        <v>40000</v>
      </c>
      <c r="AS16" s="137"/>
      <c r="AT16" s="137"/>
      <c r="AU16" s="133">
        <v>0</v>
      </c>
      <c r="AV16" s="137"/>
      <c r="AW16" s="137"/>
      <c r="AX16" s="133">
        <v>0</v>
      </c>
      <c r="AY16" s="137"/>
      <c r="AZ16" s="138"/>
      <c r="BA16" s="133">
        <f>SUM(B16)+E16+H16+K16+N16+Q16+T16+W16+Z16+AC16+AF16+AI16+AL16+AO16+AR16+AU16+AX16</f>
        <v>7706648</v>
      </c>
    </row>
    <row r="17" spans="1:53">
      <c r="A17" s="132"/>
      <c r="B17" s="133"/>
      <c r="C17" s="137"/>
      <c r="D17" s="132"/>
      <c r="E17" s="133"/>
      <c r="F17" s="137"/>
      <c r="G17" s="132"/>
      <c r="H17" s="133"/>
      <c r="I17" s="137"/>
      <c r="J17" s="138"/>
      <c r="K17" s="133"/>
      <c r="L17" s="137"/>
      <c r="N17" s="133"/>
      <c r="O17" s="137"/>
      <c r="P17" s="137"/>
      <c r="Q17" s="133"/>
      <c r="R17" s="137"/>
      <c r="S17" s="137"/>
      <c r="T17" s="133"/>
      <c r="U17" s="137"/>
      <c r="V17" s="137"/>
      <c r="W17" s="137"/>
      <c r="X17" s="137"/>
      <c r="Y17" s="137"/>
      <c r="Z17" s="133"/>
      <c r="AA17" s="137"/>
      <c r="AB17" s="137"/>
      <c r="AC17" s="133"/>
      <c r="AD17" s="137"/>
      <c r="AE17" s="137"/>
      <c r="AF17" s="133"/>
      <c r="AG17" s="137"/>
      <c r="AH17" s="137"/>
      <c r="AI17" s="133"/>
      <c r="AJ17" s="137"/>
      <c r="AK17" s="138"/>
      <c r="AL17" s="133"/>
      <c r="AM17" s="137"/>
      <c r="AN17" s="138"/>
      <c r="AO17" s="133"/>
      <c r="AP17" s="137"/>
      <c r="AQ17" s="138"/>
      <c r="AR17" s="133"/>
      <c r="AS17" s="137"/>
      <c r="AT17" s="137"/>
      <c r="AU17" s="133"/>
      <c r="AV17" s="137"/>
      <c r="AW17" s="137"/>
      <c r="AX17" s="133"/>
      <c r="AY17" s="137"/>
      <c r="AZ17" s="138"/>
      <c r="BA17" s="133"/>
    </row>
    <row r="18" spans="1:53">
      <c r="A18" s="139" t="s">
        <v>209</v>
      </c>
      <c r="B18" s="140">
        <v>15010</v>
      </c>
      <c r="C18" s="141"/>
      <c r="D18" s="142"/>
      <c r="E18" s="140">
        <v>0</v>
      </c>
      <c r="F18" s="141"/>
      <c r="G18" s="142"/>
      <c r="H18" s="140">
        <v>0</v>
      </c>
      <c r="I18" s="141"/>
      <c r="J18" s="138"/>
      <c r="K18" s="140">
        <v>0</v>
      </c>
      <c r="L18" s="141"/>
      <c r="N18" s="143">
        <v>0</v>
      </c>
      <c r="O18" s="141"/>
      <c r="P18" s="138"/>
      <c r="Q18" s="143">
        <v>0</v>
      </c>
      <c r="R18" s="141"/>
      <c r="S18" s="138"/>
      <c r="T18" s="140">
        <v>0</v>
      </c>
      <c r="U18" s="141"/>
      <c r="V18" s="138"/>
      <c r="W18" s="143">
        <v>0</v>
      </c>
      <c r="X18" s="143"/>
      <c r="Y18" s="144"/>
      <c r="Z18" s="143">
        <v>0</v>
      </c>
      <c r="AA18" s="141"/>
      <c r="AB18" s="138"/>
      <c r="AC18" s="140">
        <v>0</v>
      </c>
      <c r="AD18" s="141"/>
      <c r="AE18" s="138"/>
      <c r="AF18" s="140">
        <v>0</v>
      </c>
      <c r="AG18" s="141"/>
      <c r="AH18" s="138"/>
      <c r="AI18" s="140">
        <v>0</v>
      </c>
      <c r="AJ18" s="141"/>
      <c r="AK18" s="138"/>
      <c r="AL18" s="140">
        <v>0</v>
      </c>
      <c r="AM18" s="141"/>
      <c r="AN18" s="138"/>
      <c r="AO18" s="140">
        <v>0</v>
      </c>
      <c r="AP18" s="141"/>
      <c r="AQ18" s="138"/>
      <c r="AR18" s="140">
        <f>163681-163681</f>
        <v>0</v>
      </c>
      <c r="AS18" s="141"/>
      <c r="AT18" s="138"/>
      <c r="AU18" s="140">
        <v>0</v>
      </c>
      <c r="AV18" s="141"/>
      <c r="AW18" s="138"/>
      <c r="AX18" s="140">
        <v>0</v>
      </c>
      <c r="AY18" s="141"/>
      <c r="AZ18" s="138"/>
      <c r="BA18" s="140">
        <f>SUM(B18)+E18+H18+K18+N18+Q18+T18+W18+Z18+AC18+AF18+AI18+AL18+AO18+AR18+AU18+AX18</f>
        <v>15010</v>
      </c>
    </row>
    <row r="19" spans="1:53" s="68" customFormat="1">
      <c r="A19" s="145" t="s">
        <v>210</v>
      </c>
      <c r="B19" s="146">
        <f>SUM(B8:B18)</f>
        <v>1136363</v>
      </c>
      <c r="C19" s="147"/>
      <c r="D19" s="148"/>
      <c r="E19" s="146">
        <f>SUM(E8:E18)</f>
        <v>952253</v>
      </c>
      <c r="F19" s="147"/>
      <c r="G19" s="148"/>
      <c r="H19" s="146">
        <f>SUM(H8:H18)</f>
        <v>2419090</v>
      </c>
      <c r="I19" s="149">
        <f>I8</f>
        <v>11</v>
      </c>
      <c r="J19" s="150"/>
      <c r="K19" s="146">
        <f>SUM(K8:K18)</f>
        <v>3348225</v>
      </c>
      <c r="L19" s="149">
        <f>L8</f>
        <v>11</v>
      </c>
      <c r="N19" s="146">
        <f>SUM(N8:N18)</f>
        <v>3779865</v>
      </c>
      <c r="O19" s="149">
        <f>O8</f>
        <v>12</v>
      </c>
      <c r="P19" s="151"/>
      <c r="Q19" s="146">
        <f>SUM(Q8:Q18)</f>
        <v>3227230</v>
      </c>
      <c r="R19" s="149">
        <f>R8</f>
        <v>12</v>
      </c>
      <c r="S19" s="151"/>
      <c r="T19" s="146">
        <f>SUM(T8:T18)</f>
        <v>2469908</v>
      </c>
      <c r="U19" s="149">
        <f>U8</f>
        <v>13</v>
      </c>
      <c r="V19" s="151"/>
      <c r="W19" s="146">
        <f>SUM(W8:W18)</f>
        <v>2819595</v>
      </c>
      <c r="X19" s="149">
        <f>X8</f>
        <v>13</v>
      </c>
      <c r="Y19" s="151"/>
      <c r="Z19" s="146">
        <f>SUM(Z8:Z18)</f>
        <v>2820351</v>
      </c>
      <c r="AA19" s="149">
        <f>AA8</f>
        <v>13</v>
      </c>
      <c r="AB19" s="151"/>
      <c r="AC19" s="146">
        <f>SUM(AC8:AC18)</f>
        <v>2755572</v>
      </c>
      <c r="AD19" s="149">
        <f>AD8</f>
        <v>12</v>
      </c>
      <c r="AE19" s="151"/>
      <c r="AF19" s="146">
        <f>SUM(AF8:AF18)</f>
        <v>3997530</v>
      </c>
      <c r="AG19" s="149">
        <f>AG8</f>
        <v>12</v>
      </c>
      <c r="AH19" s="151"/>
      <c r="AI19" s="146">
        <f>SUM(AI8:AI18)</f>
        <v>3190280</v>
      </c>
      <c r="AJ19" s="149">
        <f>AJ8</f>
        <v>10.1</v>
      </c>
      <c r="AK19" s="150"/>
      <c r="AL19" s="146">
        <f>SUM(AL8:AL18)</f>
        <v>2048822</v>
      </c>
      <c r="AM19" s="149">
        <f>AM8</f>
        <v>13</v>
      </c>
      <c r="AN19" s="150"/>
      <c r="AO19" s="146">
        <f>SUM(AO8:AO18)</f>
        <v>1901768</v>
      </c>
      <c r="AP19" s="149">
        <f>AP8</f>
        <v>10.8</v>
      </c>
      <c r="AQ19" s="150"/>
      <c r="AR19" s="146">
        <f>SUM(AR8:AR18)</f>
        <v>1688802</v>
      </c>
      <c r="AS19" s="149">
        <f>AS8</f>
        <v>8.75</v>
      </c>
      <c r="AT19" s="152"/>
      <c r="AU19" s="146">
        <f>SUM(AU8:AU18)</f>
        <v>0</v>
      </c>
      <c r="AV19" s="149" t="str">
        <f>AV8</f>
        <v xml:space="preserve"> </v>
      </c>
      <c r="AW19" s="152"/>
      <c r="AX19" s="146">
        <f>SUM(AX8:AX18)</f>
        <v>0</v>
      </c>
      <c r="AY19" s="149" t="str">
        <f>AY8</f>
        <v xml:space="preserve"> </v>
      </c>
      <c r="AZ19" s="150"/>
      <c r="BA19" s="146">
        <f>SUM(BA8:BA18)</f>
        <v>38555654</v>
      </c>
    </row>
    <row r="20" spans="1:53">
      <c r="A20" s="153"/>
      <c r="B20" s="133"/>
      <c r="C20" s="137"/>
      <c r="D20" s="153"/>
      <c r="E20" s="133"/>
      <c r="F20" s="137"/>
      <c r="G20" s="153"/>
      <c r="H20" s="133"/>
      <c r="I20" s="137"/>
      <c r="J20" s="138"/>
      <c r="K20" s="133"/>
      <c r="L20" s="137"/>
      <c r="N20" s="133" t="s">
        <v>204</v>
      </c>
      <c r="O20" s="137"/>
      <c r="P20" s="137"/>
      <c r="Q20" s="133"/>
      <c r="R20" s="137"/>
      <c r="S20" s="137"/>
      <c r="T20" s="133"/>
      <c r="U20" s="137"/>
      <c r="V20" s="137"/>
      <c r="W20" s="133"/>
      <c r="X20" s="137"/>
      <c r="Y20" s="137"/>
      <c r="Z20" s="154"/>
      <c r="AA20" s="137"/>
      <c r="AB20" s="137"/>
      <c r="AC20" s="133"/>
      <c r="AD20" s="137"/>
      <c r="AE20" s="137"/>
      <c r="AF20" s="133"/>
      <c r="AG20" s="137"/>
      <c r="AH20" s="137"/>
      <c r="AI20" s="133"/>
      <c r="AJ20" s="137"/>
      <c r="AK20" s="138"/>
      <c r="AL20" s="133"/>
      <c r="AM20" s="137"/>
      <c r="AN20" s="138"/>
      <c r="AO20" s="133" t="s">
        <v>204</v>
      </c>
      <c r="AP20" s="137"/>
      <c r="AQ20" s="138"/>
      <c r="AR20" s="155"/>
      <c r="AS20" s="137"/>
      <c r="AT20" s="137"/>
      <c r="AU20" s="133"/>
      <c r="AV20" s="137"/>
      <c r="AW20" s="137"/>
      <c r="AX20" s="133"/>
      <c r="AY20" s="137"/>
      <c r="AZ20" s="138"/>
    </row>
    <row r="21" spans="1:53">
      <c r="A21" s="156" t="s">
        <v>211</v>
      </c>
      <c r="B21" s="133"/>
      <c r="C21" s="137"/>
      <c r="D21" s="142"/>
      <c r="E21" s="133"/>
      <c r="F21" s="137"/>
      <c r="G21" s="142"/>
      <c r="H21" s="133"/>
      <c r="I21" s="137"/>
      <c r="J21" s="138"/>
      <c r="K21" s="133"/>
      <c r="L21" s="137"/>
      <c r="N21" s="137"/>
      <c r="O21" s="137"/>
      <c r="P21" s="137"/>
      <c r="Q21" s="137"/>
      <c r="R21" s="137"/>
      <c r="S21" s="137"/>
      <c r="T21" s="137"/>
      <c r="U21" s="137"/>
      <c r="V21" s="137"/>
      <c r="W21" s="137"/>
      <c r="X21" s="137"/>
      <c r="Y21" s="137"/>
      <c r="Z21" s="137"/>
      <c r="AA21" s="137"/>
      <c r="AB21" s="137"/>
      <c r="AC21" s="133"/>
      <c r="AD21" s="137"/>
      <c r="AE21" s="137"/>
      <c r="AF21" s="137"/>
      <c r="AG21" s="137"/>
      <c r="AH21" s="137"/>
      <c r="AI21" s="137"/>
      <c r="AJ21" s="137"/>
      <c r="AK21" s="138"/>
      <c r="AL21" s="137"/>
      <c r="AM21" s="137"/>
      <c r="AN21" s="138"/>
      <c r="AO21" s="137"/>
      <c r="AP21" s="137"/>
      <c r="AQ21" s="138"/>
      <c r="AR21" s="137"/>
      <c r="AS21" s="137"/>
      <c r="AT21" s="137"/>
      <c r="AU21" s="137"/>
      <c r="AV21" s="137"/>
      <c r="AW21" s="137"/>
      <c r="AX21" s="137"/>
      <c r="AY21" s="137"/>
      <c r="AZ21" s="138"/>
    </row>
    <row r="22" spans="1:53" s="45" customFormat="1">
      <c r="A22" s="68" t="s">
        <v>212</v>
      </c>
      <c r="B22" s="1065" t="s">
        <v>213</v>
      </c>
      <c r="C22" s="1065"/>
      <c r="D22" s="157"/>
      <c r="E22" s="1065" t="s">
        <v>213</v>
      </c>
      <c r="F22" s="1065"/>
      <c r="G22" s="157"/>
      <c r="H22" s="1065" t="s">
        <v>213</v>
      </c>
      <c r="I22" s="1065"/>
      <c r="J22" s="158"/>
      <c r="K22" s="1065" t="s">
        <v>213</v>
      </c>
      <c r="L22" s="1065"/>
      <c r="N22" s="1065" t="s">
        <v>213</v>
      </c>
      <c r="O22" s="1065"/>
      <c r="P22" s="158"/>
      <c r="Q22" s="1065" t="s">
        <v>213</v>
      </c>
      <c r="R22" s="1065"/>
      <c r="S22" s="158"/>
      <c r="T22" s="1065" t="s">
        <v>213</v>
      </c>
      <c r="U22" s="1065"/>
      <c r="V22" s="158"/>
      <c r="W22" s="1065" t="s">
        <v>213</v>
      </c>
      <c r="X22" s="1065"/>
      <c r="Y22" s="158"/>
      <c r="Z22" s="1065" t="s">
        <v>213</v>
      </c>
      <c r="AA22" s="1065"/>
      <c r="AB22" s="158"/>
      <c r="AC22" s="1065" t="s">
        <v>213</v>
      </c>
      <c r="AD22" s="1065"/>
      <c r="AE22" s="158"/>
      <c r="AF22" s="1065" t="s">
        <v>213</v>
      </c>
      <c r="AG22" s="1065"/>
      <c r="AH22" s="158"/>
      <c r="AI22" s="1065" t="s">
        <v>213</v>
      </c>
      <c r="AJ22" s="1065"/>
      <c r="AK22" s="158"/>
      <c r="AL22" s="1065" t="s">
        <v>213</v>
      </c>
      <c r="AM22" s="1065"/>
      <c r="AN22" s="158"/>
      <c r="AO22" s="1065" t="s">
        <v>213</v>
      </c>
      <c r="AP22" s="1065"/>
      <c r="AQ22" s="158"/>
      <c r="AR22" s="1065" t="s">
        <v>213</v>
      </c>
      <c r="AS22" s="1065"/>
      <c r="AT22" s="158"/>
      <c r="AU22" s="1065" t="s">
        <v>213</v>
      </c>
      <c r="AV22" s="1065"/>
      <c r="AW22" s="158"/>
      <c r="AX22" s="1065" t="s">
        <v>213</v>
      </c>
      <c r="AY22" s="1065"/>
      <c r="AZ22" s="158"/>
      <c r="BA22" s="159" t="s">
        <v>214</v>
      </c>
    </row>
    <row r="23" spans="1:53" s="45" customFormat="1">
      <c r="A23" s="68"/>
      <c r="B23" s="158"/>
      <c r="C23" s="158"/>
      <c r="D23" s="157"/>
      <c r="E23" s="158"/>
      <c r="F23" s="158"/>
      <c r="G23" s="157"/>
      <c r="H23" s="158"/>
      <c r="I23" s="158"/>
      <c r="J23" s="158"/>
      <c r="K23" s="158"/>
      <c r="L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60"/>
    </row>
    <row r="24" spans="1:53">
      <c r="A24" s="68" t="s">
        <v>215</v>
      </c>
    </row>
    <row r="25" spans="1:53" s="162" customFormat="1">
      <c r="A25" s="161" t="s">
        <v>216</v>
      </c>
      <c r="I25" s="133"/>
      <c r="J25" s="163"/>
      <c r="L25" s="133"/>
      <c r="O25" s="133"/>
      <c r="P25" s="133"/>
      <c r="R25" s="133"/>
      <c r="S25" s="133"/>
      <c r="T25" s="133"/>
      <c r="U25" s="133"/>
      <c r="V25" s="133"/>
      <c r="Y25" s="133"/>
      <c r="AB25" s="133"/>
      <c r="AD25" s="45"/>
      <c r="AE25" s="133"/>
      <c r="AF25" s="164">
        <v>24208.33</v>
      </c>
      <c r="AG25" s="165">
        <v>1</v>
      </c>
      <c r="AI25" s="162">
        <v>48058.31</v>
      </c>
      <c r="AJ25" s="136">
        <v>1</v>
      </c>
      <c r="AL25" s="162">
        <v>175000</v>
      </c>
      <c r="AM25" s="136">
        <v>1</v>
      </c>
      <c r="AN25" s="133"/>
      <c r="AO25" s="162">
        <v>125000</v>
      </c>
      <c r="AP25" s="136">
        <v>1</v>
      </c>
      <c r="AR25" s="162">
        <v>125000</v>
      </c>
      <c r="AS25" s="166">
        <v>1.9</v>
      </c>
      <c r="AT25" s="45"/>
      <c r="AU25" s="162">
        <v>125000</v>
      </c>
      <c r="AV25" s="136">
        <v>1</v>
      </c>
      <c r="AW25" s="45"/>
      <c r="AX25" s="162">
        <v>125000</v>
      </c>
      <c r="AY25" s="136">
        <v>1</v>
      </c>
      <c r="BA25" s="133">
        <f>SUM(B25)+E25+H25+K25+N25+Q25+T25+W25+Z25+AC25+AF25+AI25+AL25+AO25+AR25+AU25+AX25</f>
        <v>747266.64</v>
      </c>
    </row>
    <row r="26" spans="1:53" s="162" customFormat="1">
      <c r="A26" s="161" t="s">
        <v>217</v>
      </c>
      <c r="B26" s="133"/>
      <c r="C26" s="133"/>
      <c r="D26" s="133"/>
      <c r="E26" s="133"/>
      <c r="F26" s="133"/>
      <c r="G26" s="133"/>
      <c r="I26" s="45"/>
      <c r="J26" s="167"/>
      <c r="K26" s="45"/>
      <c r="L26" s="45"/>
      <c r="M26" s="45"/>
      <c r="N26" s="45"/>
      <c r="O26" s="45"/>
      <c r="P26" s="45"/>
      <c r="R26" s="45"/>
      <c r="S26" s="45"/>
      <c r="U26" s="45"/>
      <c r="V26" s="45"/>
      <c r="X26" s="45"/>
      <c r="Y26" s="45"/>
      <c r="AA26" s="45"/>
      <c r="AB26" s="45"/>
      <c r="AD26" s="45"/>
      <c r="AE26" s="45"/>
      <c r="AH26" s="133"/>
      <c r="AK26" s="133"/>
      <c r="AM26" s="45"/>
      <c r="AN26" s="45"/>
      <c r="AO26" s="133">
        <v>11912.76</v>
      </c>
      <c r="AP26" s="136">
        <v>1.5</v>
      </c>
      <c r="AR26" s="133">
        <v>79051.240000000005</v>
      </c>
      <c r="AS26" s="166">
        <v>1.25</v>
      </c>
      <c r="AZ26" s="133"/>
      <c r="BA26" s="133">
        <f>SUM(B26)+E26+H26+K26+N26+Q26+T26+W26+Z26+AC26+AF26+AI26+AL26+AO26+AR26+AU26+AX26</f>
        <v>90964</v>
      </c>
    </row>
    <row r="28" spans="1:53">
      <c r="A28" s="68" t="s">
        <v>218</v>
      </c>
    </row>
    <row r="29" spans="1:53" s="45" customFormat="1">
      <c r="A29" s="161" t="s">
        <v>219</v>
      </c>
      <c r="B29" s="162"/>
      <c r="E29" s="162"/>
      <c r="AL29" s="168">
        <f>100583+61115+10000+20000</f>
        <v>191698</v>
      </c>
      <c r="AM29" s="169"/>
      <c r="AN29" s="169"/>
      <c r="AO29" s="168">
        <f>90480+6800+4000</f>
        <v>101280</v>
      </c>
      <c r="AR29" s="168">
        <f>117480+6800+10000+4000</f>
        <v>138280</v>
      </c>
      <c r="AU29" s="168">
        <f>87480+28050+10000+4000</f>
        <v>129530</v>
      </c>
      <c r="BA29" s="133">
        <f>SUM(B29)+E29+H29+K29+N29+Q29+T29+W29+Z29+AC29+AF29+AI29+AL29+AO29+AR29+AU29+AX29</f>
        <v>560788</v>
      </c>
    </row>
    <row r="30" spans="1:53" s="45" customFormat="1">
      <c r="A30" s="161" t="s">
        <v>220</v>
      </c>
      <c r="B30" s="162"/>
      <c r="E30" s="162"/>
      <c r="AI30" s="133"/>
      <c r="AL30" s="154">
        <v>200000</v>
      </c>
      <c r="AM30" s="167"/>
      <c r="AN30" s="167"/>
      <c r="AO30" s="162">
        <v>200000</v>
      </c>
      <c r="AP30" s="167"/>
      <c r="AQ30" s="167"/>
      <c r="AS30" s="167"/>
      <c r="AT30" s="167"/>
      <c r="AU30" s="167"/>
      <c r="AV30" s="167"/>
      <c r="AW30" s="167"/>
      <c r="AX30" s="167"/>
      <c r="AY30" s="167"/>
      <c r="BA30" s="133">
        <f>SUM(B30)+E30+H30+K30+N30+Q30+T30+W30+Z30+AC30+AF30+AI30+AL30+AO30+AU30+AX30</f>
        <v>400000</v>
      </c>
    </row>
    <row r="31" spans="1:53" s="45" customFormat="1">
      <c r="A31" s="161" t="s">
        <v>221</v>
      </c>
      <c r="B31" s="162"/>
      <c r="E31" s="162"/>
      <c r="AC31" s="162">
        <v>28621</v>
      </c>
      <c r="AI31" s="133"/>
      <c r="AL31" s="164"/>
      <c r="AM31" s="167"/>
      <c r="AN31" s="167"/>
      <c r="AO31" s="164"/>
      <c r="AP31" s="167"/>
      <c r="AQ31" s="167"/>
      <c r="AR31" s="167"/>
      <c r="AS31" s="167"/>
      <c r="AT31" s="167"/>
      <c r="AU31" s="167"/>
      <c r="AV31" s="167"/>
      <c r="AW31" s="167"/>
      <c r="AX31" s="167"/>
      <c r="AY31" s="167"/>
      <c r="BA31" s="133">
        <f>SUM(B31)+E31+H31+K31+N31+Q31+T31+W31+Z31+AC31+AF31+AI31+AL31+AO31+AR31+AU31+AX31</f>
        <v>28621</v>
      </c>
    </row>
    <row r="32" spans="1:53" s="45" customFormat="1">
      <c r="A32" s="161" t="s">
        <v>222</v>
      </c>
      <c r="B32" s="162"/>
      <c r="E32" s="162"/>
      <c r="AF32" s="133">
        <v>128750</v>
      </c>
      <c r="AI32" s="133">
        <v>524000</v>
      </c>
      <c r="AL32" s="133">
        <v>157500</v>
      </c>
      <c r="AM32" s="167"/>
      <c r="AN32" s="167"/>
      <c r="AO32" s="164">
        <v>157500</v>
      </c>
      <c r="AP32" s="167"/>
      <c r="AQ32" s="167"/>
      <c r="AR32" s="167"/>
      <c r="AS32" s="167"/>
      <c r="AT32" s="167"/>
      <c r="AU32" s="167"/>
      <c r="AV32" s="167"/>
      <c r="AW32" s="167"/>
      <c r="AX32" s="167"/>
      <c r="AY32" s="167"/>
      <c r="BA32" s="133">
        <f>SUM(B32)+E32+H32+K32+N32+Q32+T32+W32+Z32+AC32+AF32+AI32+AL32+AO32+AR32+AU32+AX32</f>
        <v>967750</v>
      </c>
    </row>
    <row r="33" spans="1:53" s="162" customFormat="1">
      <c r="A33" s="161" t="s">
        <v>223</v>
      </c>
      <c r="B33" s="133"/>
      <c r="C33" s="133"/>
      <c r="D33" s="133"/>
      <c r="E33" s="133"/>
      <c r="F33" s="133"/>
      <c r="G33" s="133"/>
      <c r="J33" s="164"/>
      <c r="AA33" s="45"/>
      <c r="AC33" s="154"/>
      <c r="AE33" s="170"/>
      <c r="AF33" s="133">
        <v>57937.5</v>
      </c>
      <c r="AH33" s="133"/>
      <c r="AI33" s="133">
        <f>362595.15-16093+16093</f>
        <v>362595.15</v>
      </c>
      <c r="AJ33" s="133"/>
      <c r="AK33" s="133"/>
      <c r="AL33" s="133">
        <v>157500</v>
      </c>
      <c r="AP33" s="169"/>
      <c r="AQ33" s="169"/>
      <c r="AS33" s="136"/>
      <c r="AT33" s="45"/>
      <c r="AU33" s="45"/>
      <c r="AV33" s="45"/>
      <c r="AW33" s="45"/>
      <c r="AX33" s="45"/>
      <c r="AY33" s="45"/>
      <c r="AZ33" s="133"/>
      <c r="BA33" s="133">
        <f>SUM(B33)+E33+H33+K33+N33+Q33+T33+W33+Z33+AC33+AF33+AI33+AL33+AO33+AR33+AU33+AX33</f>
        <v>578032.65</v>
      </c>
    </row>
    <row r="34" spans="1:53" s="162" customFormat="1">
      <c r="A34" s="171" t="s">
        <v>224</v>
      </c>
      <c r="I34" s="45"/>
      <c r="J34" s="167"/>
      <c r="K34" s="45"/>
      <c r="L34" s="45"/>
      <c r="M34" s="45"/>
      <c r="N34" s="45"/>
      <c r="O34" s="45"/>
      <c r="P34" s="45"/>
      <c r="R34" s="45"/>
      <c r="S34" s="45"/>
      <c r="U34" s="45"/>
      <c r="V34" s="45"/>
      <c r="W34" s="45"/>
      <c r="X34" s="45"/>
      <c r="Y34" s="45"/>
      <c r="Z34" s="45"/>
      <c r="AA34" s="45"/>
      <c r="AB34" s="45"/>
      <c r="AC34" s="45"/>
      <c r="AD34" s="45"/>
      <c r="AE34" s="45"/>
      <c r="AG34" s="45"/>
      <c r="AI34" s="162">
        <v>30000</v>
      </c>
      <c r="AM34" s="45"/>
      <c r="AN34" s="45"/>
      <c r="AT34" s="169"/>
      <c r="AU34" s="169"/>
      <c r="AV34" s="169"/>
      <c r="AW34" s="169"/>
      <c r="AX34" s="169"/>
      <c r="AY34" s="169"/>
      <c r="BA34" s="133">
        <f>SUM(B34)+E34+H34+K34+N34+Q34+T34+W34+Z34+AC34+AF34+AI34+AL34+AO34+AR34+AU34+AX34</f>
        <v>30000</v>
      </c>
    </row>
    <row r="35" spans="1:53" s="162" customFormat="1">
      <c r="A35" s="172" t="s">
        <v>238</v>
      </c>
      <c r="B35" s="173">
        <f>SUM(B25:B34)</f>
        <v>0</v>
      </c>
      <c r="C35" s="173"/>
      <c r="D35" s="173"/>
      <c r="E35" s="173">
        <f>SUM(E25:E34)</f>
        <v>0</v>
      </c>
      <c r="F35" s="173"/>
      <c r="G35" s="173"/>
      <c r="H35" s="173">
        <f>SUM(H25:H34)</f>
        <v>0</v>
      </c>
      <c r="I35" s="65"/>
      <c r="J35" s="174"/>
      <c r="K35" s="173">
        <f>SUM(K25:K34)</f>
        <v>0</v>
      </c>
      <c r="L35" s="65"/>
      <c r="M35" s="65"/>
      <c r="N35" s="173">
        <f>SUM(N25:N34)</f>
        <v>0</v>
      </c>
      <c r="O35" s="65"/>
      <c r="P35" s="65"/>
      <c r="Q35" s="173">
        <f>SUM(Q25:Q34)</f>
        <v>0</v>
      </c>
      <c r="R35" s="65"/>
      <c r="S35" s="65"/>
      <c r="T35" s="173">
        <f>SUM(T25:T34)</f>
        <v>0</v>
      </c>
      <c r="U35" s="65"/>
      <c r="V35" s="65"/>
      <c r="W35" s="173">
        <f>SUM(W25:W34)</f>
        <v>0</v>
      </c>
      <c r="X35" s="65"/>
      <c r="Y35" s="65"/>
      <c r="Z35" s="173">
        <f>SUM(Z25:Z34)</f>
        <v>0</v>
      </c>
      <c r="AA35" s="65"/>
      <c r="AB35" s="65"/>
      <c r="AC35" s="173">
        <f>SUM(AC25:AC34)</f>
        <v>28621</v>
      </c>
      <c r="AD35" s="65"/>
      <c r="AE35" s="65"/>
      <c r="AF35" s="173">
        <f>SUM(AF25:AF34)</f>
        <v>210895.83000000002</v>
      </c>
      <c r="AG35" s="65"/>
      <c r="AH35" s="173"/>
      <c r="AI35" s="173">
        <f>SUM(AI25:AI34)</f>
        <v>964653.46000000008</v>
      </c>
      <c r="AJ35" s="173"/>
      <c r="AK35" s="173"/>
      <c r="AL35" s="173">
        <f>SUM(AL25:AL34)</f>
        <v>881698</v>
      </c>
      <c r="AM35" s="65"/>
      <c r="AN35" s="65"/>
      <c r="AO35" s="173">
        <f>SUM(AO25:AO34)</f>
        <v>595692.76</v>
      </c>
      <c r="AP35" s="173"/>
      <c r="AQ35" s="173"/>
      <c r="AR35" s="173">
        <f>SUM(AR25:AR34)</f>
        <v>342331.24</v>
      </c>
      <c r="AS35" s="173"/>
      <c r="AT35" s="175"/>
      <c r="AU35" s="173">
        <f>SUM(AU25:AU34)</f>
        <v>254530</v>
      </c>
      <c r="AV35" s="175"/>
      <c r="AW35" s="175"/>
      <c r="AX35" s="173">
        <f>SUM(AX25:AX34)</f>
        <v>125000</v>
      </c>
      <c r="AY35" s="175"/>
      <c r="AZ35" s="173"/>
      <c r="BA35" s="173">
        <f>SUM(BA25:BA34)</f>
        <v>3403422.29</v>
      </c>
    </row>
    <row r="37" spans="1:53">
      <c r="A37" s="176" t="s">
        <v>225</v>
      </c>
    </row>
    <row r="38" spans="1:53" s="45" customFormat="1">
      <c r="A38" s="171" t="s">
        <v>226</v>
      </c>
      <c r="B38" s="162"/>
      <c r="E38" s="162"/>
      <c r="K38" s="162">
        <v>0</v>
      </c>
      <c r="N38" s="162">
        <v>0</v>
      </c>
      <c r="AI38" s="133"/>
      <c r="AL38" s="164"/>
      <c r="AM38" s="167"/>
      <c r="AN38" s="167"/>
      <c r="AO38" s="164"/>
      <c r="AP38" s="167"/>
      <c r="AQ38" s="167"/>
      <c r="AR38" s="167"/>
      <c r="AS38" s="167"/>
      <c r="AT38" s="167"/>
      <c r="AU38" s="167"/>
      <c r="AV38" s="167"/>
      <c r="AW38" s="167"/>
      <c r="AX38" s="167"/>
      <c r="AY38" s="167"/>
      <c r="BA38" s="133">
        <f t="shared" ref="BA38:BA45" si="0">SUM(B38)+E38+H38+K38+N38+Q38+T38+W38+Z38+AC38+AF38+AI38+AL38+AO38+AR38+AU38+AX38</f>
        <v>0</v>
      </c>
    </row>
    <row r="39" spans="1:53" s="45" customFormat="1">
      <c r="A39" s="177" t="s">
        <v>227</v>
      </c>
      <c r="B39" s="162"/>
      <c r="E39" s="162"/>
      <c r="Q39" s="162">
        <v>10000</v>
      </c>
      <c r="AI39" s="133"/>
      <c r="AL39" s="164"/>
      <c r="AM39" s="167"/>
      <c r="AN39" s="167"/>
      <c r="AO39" s="164"/>
      <c r="AP39" s="167"/>
      <c r="AQ39" s="167"/>
      <c r="AR39" s="167"/>
      <c r="AS39" s="167"/>
      <c r="AT39" s="167"/>
      <c r="AU39" s="167"/>
      <c r="AV39" s="167"/>
      <c r="AW39" s="167"/>
      <c r="AX39" s="167"/>
      <c r="AY39" s="167"/>
      <c r="BA39" s="133">
        <f t="shared" si="0"/>
        <v>10000</v>
      </c>
    </row>
    <row r="40" spans="1:53" s="45" customFormat="1">
      <c r="A40" s="178" t="s">
        <v>228</v>
      </c>
      <c r="B40" s="162"/>
      <c r="E40" s="162"/>
      <c r="H40" s="179">
        <v>0</v>
      </c>
      <c r="AI40" s="133"/>
      <c r="AL40" s="164"/>
      <c r="AM40" s="167"/>
      <c r="AN40" s="167"/>
      <c r="AO40" s="164"/>
      <c r="AP40" s="167"/>
      <c r="AQ40" s="167"/>
      <c r="AR40" s="167"/>
      <c r="AS40" s="167"/>
      <c r="AT40" s="167"/>
      <c r="AU40" s="167"/>
      <c r="AV40" s="167"/>
      <c r="AW40" s="167"/>
      <c r="AX40" s="167"/>
      <c r="AY40" s="167"/>
      <c r="BA40" s="133">
        <f t="shared" si="0"/>
        <v>0</v>
      </c>
    </row>
    <row r="41" spans="1:53" s="45" customFormat="1">
      <c r="A41" s="161" t="s">
        <v>229</v>
      </c>
      <c r="B41" s="162"/>
      <c r="E41" s="162"/>
      <c r="H41" s="162"/>
      <c r="I41" s="162"/>
      <c r="J41" s="164"/>
      <c r="L41" s="162"/>
      <c r="M41" s="162"/>
      <c r="O41" s="162"/>
      <c r="P41" s="162"/>
      <c r="Q41" s="162">
        <f>30000+40000</f>
        <v>70000</v>
      </c>
      <c r="R41" s="162"/>
      <c r="S41" s="162"/>
      <c r="T41" s="162">
        <f>30000+40000</f>
        <v>70000</v>
      </c>
      <c r="U41" s="162"/>
      <c r="V41" s="162"/>
      <c r="Y41" s="162"/>
      <c r="Z41" s="154"/>
      <c r="AA41" s="136"/>
      <c r="AB41" s="162"/>
      <c r="AD41" s="162"/>
      <c r="AE41" s="162"/>
      <c r="AG41" s="162"/>
      <c r="AM41" s="162"/>
      <c r="AN41" s="162"/>
      <c r="AT41" s="133"/>
      <c r="AV41" s="133"/>
      <c r="AW41" s="133"/>
      <c r="AX41" s="133"/>
      <c r="AY41" s="133"/>
      <c r="BA41" s="133">
        <f t="shared" si="0"/>
        <v>140000</v>
      </c>
    </row>
    <row r="42" spans="1:53" s="45" customFormat="1">
      <c r="A42" s="177" t="s">
        <v>230</v>
      </c>
      <c r="B42" s="162"/>
      <c r="E42" s="162"/>
      <c r="Q42" s="162">
        <v>45000</v>
      </c>
      <c r="AL42" s="164"/>
      <c r="AM42" s="167"/>
      <c r="AN42" s="167"/>
      <c r="AO42" s="164"/>
      <c r="AP42" s="167"/>
      <c r="AQ42" s="167"/>
      <c r="AR42" s="167"/>
      <c r="AS42" s="167"/>
      <c r="AT42" s="167"/>
      <c r="AU42" s="167"/>
      <c r="AV42" s="167"/>
      <c r="AW42" s="167"/>
      <c r="AX42" s="167"/>
      <c r="AY42" s="167"/>
      <c r="BA42" s="133">
        <f t="shared" si="0"/>
        <v>45000</v>
      </c>
    </row>
    <row r="43" spans="1:53" s="45" customFormat="1">
      <c r="A43" s="161" t="s">
        <v>231</v>
      </c>
      <c r="B43" s="170">
        <v>0</v>
      </c>
      <c r="C43" s="180"/>
      <c r="D43" s="180"/>
      <c r="E43" s="170">
        <v>0</v>
      </c>
      <c r="F43" s="180"/>
      <c r="G43" s="180"/>
      <c r="H43" s="181">
        <v>0</v>
      </c>
      <c r="AI43" s="133"/>
      <c r="AL43" s="164"/>
      <c r="AM43" s="167"/>
      <c r="AN43" s="167"/>
      <c r="AO43" s="164"/>
      <c r="AP43" s="167"/>
      <c r="AQ43" s="167"/>
      <c r="AR43" s="167"/>
      <c r="AS43" s="167"/>
      <c r="AT43" s="167"/>
      <c r="AU43" s="167"/>
      <c r="AV43" s="167"/>
      <c r="AW43" s="167"/>
      <c r="AX43" s="167"/>
      <c r="AY43" s="167"/>
      <c r="BA43" s="133">
        <f t="shared" si="0"/>
        <v>0</v>
      </c>
    </row>
    <row r="44" spans="1:53" s="45" customFormat="1">
      <c r="A44" s="161" t="s">
        <v>232</v>
      </c>
      <c r="B44" s="162"/>
      <c r="E44" s="162"/>
      <c r="K44" s="133">
        <v>125000</v>
      </c>
      <c r="N44" s="133">
        <v>125000</v>
      </c>
      <c r="Q44" s="133">
        <v>125000</v>
      </c>
      <c r="AI44" s="133"/>
      <c r="AL44" s="164"/>
      <c r="AM44" s="167"/>
      <c r="AN44" s="167"/>
      <c r="AO44" s="164"/>
      <c r="AP44" s="167"/>
      <c r="AQ44" s="167"/>
      <c r="AR44" s="167"/>
      <c r="AS44" s="167"/>
      <c r="AT44" s="167"/>
      <c r="AU44" s="167"/>
      <c r="AV44" s="167"/>
      <c r="AW44" s="167"/>
      <c r="AX44" s="167"/>
      <c r="AY44" s="167"/>
      <c r="BA44" s="133">
        <f t="shared" si="0"/>
        <v>375000</v>
      </c>
    </row>
    <row r="45" spans="1:53" s="45" customFormat="1">
      <c r="A45" s="161" t="s">
        <v>233</v>
      </c>
      <c r="B45" s="162"/>
      <c r="E45" s="162"/>
      <c r="Q45" s="133">
        <v>6000</v>
      </c>
      <c r="AI45" s="133"/>
      <c r="AL45" s="164"/>
      <c r="AM45" s="167"/>
      <c r="AN45" s="167"/>
      <c r="AO45" s="164"/>
      <c r="AP45" s="167"/>
      <c r="AQ45" s="167"/>
      <c r="AR45" s="167"/>
      <c r="AS45" s="167"/>
      <c r="AT45" s="167"/>
      <c r="AU45" s="167"/>
      <c r="AV45" s="167"/>
      <c r="AW45" s="167"/>
      <c r="AX45" s="167"/>
      <c r="AY45" s="167"/>
      <c r="BA45" s="133">
        <f t="shared" si="0"/>
        <v>6000</v>
      </c>
    </row>
    <row r="46" spans="1:53">
      <c r="A46" s="182" t="s">
        <v>234</v>
      </c>
      <c r="B46" s="173">
        <f>SUM(B38:B45)</f>
        <v>0</v>
      </c>
      <c r="E46" s="173">
        <f>SUM(E38:E45)</f>
        <v>0</v>
      </c>
      <c r="H46" s="173">
        <f>SUM(H38:H45)</f>
        <v>0</v>
      </c>
      <c r="K46" s="173">
        <f>SUM(K38:K45)</f>
        <v>125000</v>
      </c>
      <c r="N46" s="173">
        <f>SUM(N38:N45)</f>
        <v>125000</v>
      </c>
      <c r="Q46" s="173">
        <f>SUM(Q38:Q45)</f>
        <v>256000</v>
      </c>
      <c r="T46" s="173">
        <f>SUM(T38:T45)</f>
        <v>70000</v>
      </c>
      <c r="W46" s="173">
        <f>SUM(W38:W45)</f>
        <v>0</v>
      </c>
      <c r="Z46" s="173">
        <f>SUM(Z38:Z45)</f>
        <v>0</v>
      </c>
      <c r="AC46" s="173">
        <f>SUM(AC38:AC45)</f>
        <v>0</v>
      </c>
      <c r="AF46" s="173">
        <f>SUM(AF38:AF45)</f>
        <v>0</v>
      </c>
      <c r="AI46" s="173">
        <f>SUM(AI38:AI45)</f>
        <v>0</v>
      </c>
      <c r="AL46" s="173">
        <f>SUM(AL38:AL45)</f>
        <v>0</v>
      </c>
      <c r="AO46" s="173">
        <f>SUM(AO38:AO45)</f>
        <v>0</v>
      </c>
      <c r="AR46" s="173">
        <f>SUM(AR38:AR45)</f>
        <v>0</v>
      </c>
      <c r="AU46" s="173">
        <f>SUM(AU38:AU45)</f>
        <v>0</v>
      </c>
      <c r="AX46" s="173">
        <f>SUM(AX38:AX45)</f>
        <v>0</v>
      </c>
      <c r="BA46" s="173">
        <f>SUM(BA38:BA45)</f>
        <v>576000</v>
      </c>
    </row>
    <row r="49" spans="1:53">
      <c r="A49" s="176" t="s">
        <v>235</v>
      </c>
    </row>
    <row r="50" spans="1:53" s="65" customFormat="1">
      <c r="A50" s="182" t="s">
        <v>240</v>
      </c>
      <c r="B50" s="183"/>
      <c r="C50" s="183"/>
      <c r="D50" s="184"/>
      <c r="E50" s="183"/>
      <c r="F50" s="183"/>
      <c r="G50" s="184"/>
      <c r="I50" s="173"/>
      <c r="J50" s="185"/>
      <c r="L50" s="173"/>
      <c r="M50" s="173"/>
      <c r="O50" s="173"/>
      <c r="P50" s="173"/>
      <c r="R50" s="173"/>
      <c r="S50" s="173"/>
      <c r="U50" s="173"/>
      <c r="V50" s="173"/>
      <c r="W50" s="173">
        <v>160000</v>
      </c>
      <c r="X50" s="173"/>
      <c r="Y50" s="173"/>
      <c r="Z50" s="173">
        <f>160000</f>
        <v>160000</v>
      </c>
      <c r="AA50" s="186">
        <v>6.5</v>
      </c>
      <c r="AB50" s="173"/>
      <c r="AC50" s="173">
        <f>160000+40000+40000+26666</f>
        <v>266666</v>
      </c>
      <c r="AD50" s="186">
        <v>6.5</v>
      </c>
      <c r="AE50" s="173"/>
      <c r="AF50" s="173">
        <f>40000+40000+40000+40000</f>
        <v>160000</v>
      </c>
      <c r="AG50" s="186">
        <v>6.5</v>
      </c>
      <c r="AH50" s="183"/>
      <c r="AI50" s="187">
        <v>1010000</v>
      </c>
      <c r="AJ50" s="186">
        <v>6.5</v>
      </c>
      <c r="AK50" s="183"/>
      <c r="AM50" s="173"/>
      <c r="AN50" s="173"/>
      <c r="AQ50" s="173"/>
      <c r="AT50" s="186"/>
      <c r="AW50" s="186"/>
      <c r="AZ50" s="183"/>
      <c r="BA50" s="173">
        <f>SUM(B50)+E50+H50+K50+N50+Q50+T50+W50+Z50+AC50+AF50+AI50+AL50+AO50+AR50+AU50+AX50</f>
        <v>1756666</v>
      </c>
    </row>
    <row r="52" spans="1:53" s="45" customFormat="1">
      <c r="A52" s="89" t="s">
        <v>237</v>
      </c>
      <c r="B52" s="162"/>
      <c r="E52" s="162"/>
      <c r="AI52" s="133"/>
      <c r="AL52" s="164"/>
      <c r="AM52" s="167"/>
      <c r="AN52" s="167"/>
      <c r="AO52" s="164"/>
      <c r="AP52" s="167"/>
      <c r="AQ52" s="167"/>
      <c r="AR52" s="167"/>
      <c r="AS52" s="167"/>
      <c r="AT52" s="167"/>
      <c r="AU52" s="167"/>
      <c r="AV52" s="167"/>
      <c r="AW52" s="167"/>
      <c r="AX52" s="167"/>
      <c r="AY52" s="167"/>
      <c r="BA52" s="133"/>
    </row>
    <row r="53" spans="1:53" s="191" customFormat="1">
      <c r="A53" s="188" t="s">
        <v>236</v>
      </c>
      <c r="B53" s="189">
        <f>B50+B46+B35</f>
        <v>0</v>
      </c>
      <c r="C53" s="188"/>
      <c r="D53" s="188"/>
      <c r="E53" s="189">
        <f>E50+E46+E35</f>
        <v>0</v>
      </c>
      <c r="F53" s="188"/>
      <c r="G53" s="188"/>
      <c r="H53" s="189">
        <f>H50+H46+H35</f>
        <v>0</v>
      </c>
      <c r="I53" s="188"/>
      <c r="J53" s="190"/>
      <c r="K53" s="189">
        <f>K50+K46+K35</f>
        <v>125000</v>
      </c>
      <c r="L53" s="188"/>
      <c r="M53" s="188"/>
      <c r="N53" s="189">
        <f>N50+N46+N35</f>
        <v>125000</v>
      </c>
      <c r="O53" s="188"/>
      <c r="P53" s="188"/>
      <c r="Q53" s="189">
        <f>Q50+Q46+Q35</f>
        <v>256000</v>
      </c>
      <c r="R53" s="188"/>
      <c r="S53" s="188"/>
      <c r="T53" s="189">
        <f>T50+T46+T35</f>
        <v>70000</v>
      </c>
      <c r="U53" s="188"/>
      <c r="V53" s="188"/>
      <c r="W53" s="189">
        <f>W50+W46+W35</f>
        <v>160000</v>
      </c>
      <c r="X53" s="188"/>
      <c r="Y53" s="188"/>
      <c r="Z53" s="189">
        <f>Z50+Z46+Z35</f>
        <v>160000</v>
      </c>
      <c r="AA53" s="188"/>
      <c r="AB53" s="188"/>
      <c r="AC53" s="189">
        <f>AC50+AC46+AC35</f>
        <v>295287</v>
      </c>
      <c r="AD53" s="188"/>
      <c r="AE53" s="188"/>
      <c r="AF53" s="189">
        <f>AF50+AF46+AF35</f>
        <v>370895.83</v>
      </c>
      <c r="AG53" s="188"/>
      <c r="AH53" s="188"/>
      <c r="AI53" s="189">
        <f>AI50+AI46+AI35</f>
        <v>1974653.46</v>
      </c>
      <c r="AJ53" s="188"/>
      <c r="AK53" s="188"/>
      <c r="AL53" s="189">
        <f>AL50+AL46+AL35</f>
        <v>881698</v>
      </c>
      <c r="AM53" s="188"/>
      <c r="AN53" s="188"/>
      <c r="AO53" s="189">
        <f>AO50+AO46+AO35</f>
        <v>595692.76</v>
      </c>
      <c r="AP53" s="188"/>
      <c r="AQ53" s="188"/>
      <c r="AR53" s="189">
        <f>AR50+AR46+AR35</f>
        <v>342331.24</v>
      </c>
      <c r="AS53" s="188"/>
      <c r="AT53" s="188"/>
      <c r="AU53" s="189">
        <f>AU50+AU46+AU35</f>
        <v>254530</v>
      </c>
      <c r="AV53" s="188"/>
      <c r="AW53" s="188"/>
      <c r="AX53" s="189">
        <f>AX50+AX46+AX35</f>
        <v>125000</v>
      </c>
      <c r="AY53" s="188"/>
      <c r="BA53" s="189">
        <f>BA50+BA46+BA35</f>
        <v>5736088.29</v>
      </c>
    </row>
    <row r="54" spans="1:53" s="45" customFormat="1" ht="15.75" hidden="1" customHeight="1">
      <c r="B54" s="162"/>
      <c r="E54" s="162"/>
      <c r="H54" s="162"/>
      <c r="J54" s="167"/>
      <c r="AC54" s="162"/>
      <c r="AF54" s="170">
        <v>1291850</v>
      </c>
      <c r="AG54" s="180"/>
      <c r="AH54" s="180"/>
      <c r="AI54" s="170">
        <v>1671500</v>
      </c>
      <c r="AJ54" s="180"/>
      <c r="AK54" s="180"/>
      <c r="AL54" s="170">
        <v>250000</v>
      </c>
      <c r="AM54" s="180"/>
      <c r="AN54" s="180"/>
      <c r="AO54" s="170">
        <v>250000</v>
      </c>
      <c r="BA54" s="133">
        <f>SUM(B54)+E54+H54+K54+N54+Q54+T54+W54+Z54+AC54+AF54+AI54+AL54+AO54+AR54+AU54+AX54</f>
        <v>3463350</v>
      </c>
    </row>
    <row r="55" spans="1:53" s="45" customFormat="1">
      <c r="B55" s="162"/>
      <c r="E55" s="162"/>
      <c r="H55" s="162"/>
      <c r="J55" s="167"/>
      <c r="AC55" s="162"/>
    </row>
    <row r="56" spans="1:53" s="191" customFormat="1">
      <c r="A56" s="188" t="s">
        <v>239</v>
      </c>
      <c r="B56" s="189">
        <f>B19-B53</f>
        <v>1136363</v>
      </c>
      <c r="C56" s="188"/>
      <c r="D56" s="188"/>
      <c r="E56" s="189">
        <f>E19-E53</f>
        <v>952253</v>
      </c>
      <c r="F56" s="188"/>
      <c r="G56" s="188"/>
      <c r="H56" s="189">
        <f>H19-H53</f>
        <v>2419090</v>
      </c>
      <c r="I56" s="188"/>
      <c r="J56" s="190"/>
      <c r="K56" s="189">
        <f>K19-K53</f>
        <v>3223225</v>
      </c>
      <c r="L56" s="188"/>
      <c r="M56" s="188"/>
      <c r="N56" s="189">
        <f>N19-N53</f>
        <v>3654865</v>
      </c>
      <c r="O56" s="188"/>
      <c r="P56" s="188"/>
      <c r="Q56" s="189">
        <f>Q19-Q53</f>
        <v>2971230</v>
      </c>
      <c r="R56" s="188"/>
      <c r="S56" s="188"/>
      <c r="T56" s="189">
        <f>T19-T53</f>
        <v>2399908</v>
      </c>
      <c r="U56" s="188"/>
      <c r="V56" s="188"/>
      <c r="W56" s="189">
        <f>W19-W53</f>
        <v>2659595</v>
      </c>
      <c r="X56" s="188"/>
      <c r="Y56" s="188"/>
      <c r="Z56" s="189">
        <f>Z19-Z53</f>
        <v>2660351</v>
      </c>
      <c r="AA56" s="188"/>
      <c r="AB56" s="188"/>
      <c r="AC56" s="189">
        <f>AC19-AC53</f>
        <v>2460285</v>
      </c>
      <c r="AD56" s="188"/>
      <c r="AE56" s="188"/>
      <c r="AF56" s="189">
        <f>AF19-AF53</f>
        <v>3626634.17</v>
      </c>
      <c r="AG56" s="188"/>
      <c r="AH56" s="188"/>
      <c r="AI56" s="189">
        <f>AI19-AI53</f>
        <v>1215626.54</v>
      </c>
      <c r="AJ56" s="188"/>
      <c r="AK56" s="188"/>
      <c r="AL56" s="189">
        <f>AL19-AL53</f>
        <v>1167124</v>
      </c>
      <c r="AM56" s="188"/>
      <c r="AN56" s="188"/>
      <c r="AO56" s="189">
        <f>AO19-AO53</f>
        <v>1306075.24</v>
      </c>
      <c r="AP56" s="188"/>
      <c r="AQ56" s="188"/>
      <c r="AR56" s="189">
        <f>AR19-AR53</f>
        <v>1346470.76</v>
      </c>
      <c r="AS56" s="188"/>
      <c r="AT56" s="188"/>
      <c r="AU56" s="189">
        <v>0</v>
      </c>
      <c r="AV56" s="188"/>
      <c r="AW56" s="188"/>
      <c r="AX56" s="189">
        <v>0</v>
      </c>
      <c r="AY56" s="188"/>
      <c r="BA56" s="146">
        <f>SUM(B56)+E56+H56+K56+N56+Q56+T56+W56+Z56+AC56+AF56+AI56+AL56+AO56+AR56+AU56+AX56</f>
        <v>33199095.710000001</v>
      </c>
    </row>
    <row r="57" spans="1:53">
      <c r="AF57" s="192"/>
    </row>
  </sheetData>
  <mergeCells count="34">
    <mergeCell ref="AX22:AY22"/>
    <mergeCell ref="Q22:R22"/>
    <mergeCell ref="T22:U22"/>
    <mergeCell ref="W22:X22"/>
    <mergeCell ref="Z22:AA22"/>
    <mergeCell ref="AC22:AD22"/>
    <mergeCell ref="AF22:AG22"/>
    <mergeCell ref="AI22:AJ22"/>
    <mergeCell ref="AL22:AM22"/>
    <mergeCell ref="AO22:AP22"/>
    <mergeCell ref="AR22:AS22"/>
    <mergeCell ref="AU22:AV22"/>
    <mergeCell ref="AL6:AM6"/>
    <mergeCell ref="AO6:AP6"/>
    <mergeCell ref="AR6:AS6"/>
    <mergeCell ref="AU6:AV6"/>
    <mergeCell ref="AX6:AY6"/>
    <mergeCell ref="B22:C22"/>
    <mergeCell ref="E22:F22"/>
    <mergeCell ref="H22:I22"/>
    <mergeCell ref="K22:L22"/>
    <mergeCell ref="N22:O22"/>
    <mergeCell ref="AI6:AJ6"/>
    <mergeCell ref="B6:C6"/>
    <mergeCell ref="E6:F6"/>
    <mergeCell ref="H6:I6"/>
    <mergeCell ref="K6:L6"/>
    <mergeCell ref="N6:O6"/>
    <mergeCell ref="Q6:R6"/>
    <mergeCell ref="T6:U6"/>
    <mergeCell ref="W6:X6"/>
    <mergeCell ref="Z6:AA6"/>
    <mergeCell ref="AC6:AD6"/>
    <mergeCell ref="AF6:AG6"/>
  </mergeCells>
  <pageMargins left="0.7" right="0.7" top="0.75" bottom="0.75" header="0.3" footer="0.3"/>
  <pageSetup scale="55" orientation="landscape" r:id="rId1"/>
  <headerFooter>
    <oddHeader>&amp;C&amp;"-,Bold"&amp;14&amp;KFF0000College In Colorado Annual Budgets</oddHeader>
    <oddFooter>&amp;RPage &amp;P</oddFooter>
  </headerFooter>
  <colBreaks count="3" manualBreakCount="3">
    <brk id="16" max="1048575" man="1"/>
    <brk id="31" max="1048575" man="1"/>
    <brk id="45"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1:O38"/>
  <sheetViews>
    <sheetView topLeftCell="A16" zoomScale="90" zoomScaleNormal="90" workbookViewId="0">
      <selection activeCell="K35" sqref="K35"/>
    </sheetView>
  </sheetViews>
  <sheetFormatPr defaultColWidth="9" defaultRowHeight="12.75"/>
  <cols>
    <col min="1" max="1" width="9" style="38"/>
    <col min="2" max="2" width="13.125" style="38" customWidth="1"/>
    <col min="3" max="4" width="11.125" style="38" customWidth="1"/>
    <col min="5" max="5" width="9" style="38"/>
    <col min="6" max="9" width="11.125" style="38" customWidth="1"/>
    <col min="10" max="10" width="4.375" style="38" customWidth="1"/>
    <col min="11" max="12" width="11.125" style="38" customWidth="1"/>
    <col min="13" max="16384" width="9" style="38"/>
  </cols>
  <sheetData>
    <row r="31" spans="7:15" ht="15.75">
      <c r="O31" s="42"/>
    </row>
    <row r="32" spans="7:15" ht="15.75">
      <c r="G32" s="1066" t="s">
        <v>85</v>
      </c>
      <c r="H32" s="1066"/>
      <c r="I32" s="1066"/>
      <c r="J32" s="42"/>
      <c r="K32" s="1066" t="s">
        <v>86</v>
      </c>
      <c r="L32" s="1066"/>
      <c r="M32" s="42"/>
      <c r="O32" s="44"/>
    </row>
    <row r="33" spans="2:15" ht="63.75" thickBot="1">
      <c r="B33" s="40" t="s">
        <v>92</v>
      </c>
      <c r="C33" s="48">
        <v>43976</v>
      </c>
      <c r="D33" s="40" t="s">
        <v>93</v>
      </c>
      <c r="G33" s="43" t="s">
        <v>63</v>
      </c>
      <c r="H33" s="43" t="s">
        <v>87</v>
      </c>
      <c r="I33" s="43" t="s">
        <v>1</v>
      </c>
      <c r="J33" s="43"/>
      <c r="K33" s="43" t="s">
        <v>88</v>
      </c>
      <c r="L33" s="43" t="s">
        <v>89</v>
      </c>
      <c r="M33" s="44"/>
      <c r="O33" s="44"/>
    </row>
    <row r="34" spans="2:15" ht="16.5" thickTop="1">
      <c r="B34" s="40" t="s">
        <v>94</v>
      </c>
      <c r="C34" s="48">
        <v>240110</v>
      </c>
      <c r="D34" s="40"/>
      <c r="G34" s="45"/>
      <c r="H34" s="45"/>
      <c r="I34" s="45"/>
      <c r="J34" s="45"/>
      <c r="K34" s="45"/>
      <c r="L34" s="45"/>
      <c r="M34" s="44"/>
      <c r="O34" s="44"/>
    </row>
    <row r="35" spans="2:15" ht="15.75">
      <c r="B35" s="40" t="s">
        <v>95</v>
      </c>
      <c r="C35" s="48">
        <v>224804</v>
      </c>
      <c r="D35" s="40"/>
      <c r="G35" s="46">
        <v>1112181</v>
      </c>
      <c r="H35" s="46">
        <v>898500</v>
      </c>
      <c r="I35" s="46">
        <v>12020416</v>
      </c>
      <c r="J35" s="46"/>
      <c r="K35" s="46">
        <v>103722</v>
      </c>
      <c r="L35" s="46">
        <v>205970</v>
      </c>
      <c r="M35" s="44"/>
      <c r="O35" s="47"/>
    </row>
    <row r="36" spans="2:15" ht="15.75">
      <c r="B36" s="40" t="s">
        <v>96</v>
      </c>
      <c r="C36" s="48">
        <v>350062</v>
      </c>
      <c r="D36" s="40"/>
      <c r="G36" s="47"/>
      <c r="H36" s="47"/>
      <c r="I36" s="47"/>
      <c r="J36" s="47"/>
      <c r="K36" s="47"/>
      <c r="L36" s="47"/>
      <c r="M36" s="47"/>
      <c r="O36" s="41"/>
    </row>
    <row r="37" spans="2:15" ht="15.75">
      <c r="B37" s="40" t="s">
        <v>97</v>
      </c>
      <c r="C37" s="48">
        <v>1112181</v>
      </c>
      <c r="G37" s="41" t="s">
        <v>90</v>
      </c>
      <c r="H37" s="41"/>
      <c r="I37" s="41"/>
      <c r="J37" s="41"/>
      <c r="K37" s="41" t="s">
        <v>91</v>
      </c>
      <c r="L37" s="41"/>
      <c r="M37" s="41"/>
    </row>
    <row r="38" spans="2:15">
      <c r="K38" s="38" t="s">
        <v>98</v>
      </c>
    </row>
  </sheetData>
  <mergeCells count="2">
    <mergeCell ref="K32:L32"/>
    <mergeCell ref="G32:I32"/>
  </mergeCells>
  <pageMargins left="0.25" right="0.25" top="0.75" bottom="0.75" header="0.3" footer="0.3"/>
  <pageSetup scale="86"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opLeftCell="A4" zoomScale="90" zoomScaleNormal="90" workbookViewId="0">
      <selection activeCell="I18" sqref="I18"/>
    </sheetView>
  </sheetViews>
  <sheetFormatPr defaultColWidth="9" defaultRowHeight="15"/>
  <cols>
    <col min="1" max="1" width="16" style="39" customWidth="1"/>
    <col min="2" max="2" width="12" style="39" customWidth="1"/>
    <col min="3" max="5" width="9" style="39"/>
    <col min="6" max="6" width="3.25" style="39" customWidth="1"/>
    <col min="7" max="7" width="9" style="39"/>
    <col min="8" max="8" width="15" style="39" customWidth="1"/>
    <col min="9" max="9" width="9" style="39"/>
    <col min="10" max="10" width="14.5" style="39" customWidth="1"/>
    <col min="11" max="11" width="11.625" style="39" customWidth="1"/>
    <col min="12" max="16384" width="9" style="39"/>
  </cols>
  <sheetData>
    <row r="1" spans="1:11" ht="18.75">
      <c r="A1" s="1067" t="s">
        <v>131</v>
      </c>
      <c r="B1" s="1067"/>
      <c r="C1" s="1067"/>
      <c r="D1" s="1067"/>
      <c r="E1" s="1067"/>
      <c r="F1" s="1067"/>
      <c r="G1" s="1067"/>
      <c r="H1" s="1067"/>
      <c r="I1" s="1067"/>
      <c r="J1" s="1067"/>
      <c r="K1" s="1067"/>
    </row>
    <row r="2" spans="1:11" ht="18.75">
      <c r="A2" s="49"/>
      <c r="B2" s="49"/>
      <c r="C2" s="49"/>
      <c r="D2" s="49"/>
      <c r="E2" s="49"/>
      <c r="F2" s="49"/>
      <c r="G2" s="49"/>
      <c r="H2" s="49"/>
      <c r="I2" s="49"/>
      <c r="J2" s="49"/>
      <c r="K2" s="49"/>
    </row>
    <row r="3" spans="1:11" ht="18.75">
      <c r="A3" s="49"/>
      <c r="B3" s="49"/>
      <c r="C3" s="49"/>
      <c r="D3" s="49"/>
      <c r="E3" s="49"/>
      <c r="F3" s="49"/>
      <c r="G3" s="49"/>
      <c r="H3" s="49"/>
      <c r="I3" s="49"/>
      <c r="J3" s="49"/>
      <c r="K3" s="49"/>
    </row>
    <row r="4" spans="1:11" s="55" customFormat="1" ht="31.5" customHeight="1">
      <c r="A4" s="50" t="s">
        <v>99</v>
      </c>
      <c r="B4" s="51"/>
      <c r="C4" s="52" t="s">
        <v>100</v>
      </c>
      <c r="D4" s="53" t="s">
        <v>101</v>
      </c>
      <c r="E4" s="53" t="s">
        <v>102</v>
      </c>
      <c r="F4" s="78"/>
      <c r="G4" s="53" t="s">
        <v>103</v>
      </c>
      <c r="H4" s="53" t="s">
        <v>134</v>
      </c>
      <c r="I4" s="53" t="s">
        <v>104</v>
      </c>
      <c r="J4" s="54" t="s">
        <v>135</v>
      </c>
      <c r="K4" s="54" t="s">
        <v>133</v>
      </c>
    </row>
    <row r="5" spans="1:11" ht="24.75" customHeight="1">
      <c r="A5" s="56"/>
      <c r="B5" s="57" t="s">
        <v>106</v>
      </c>
      <c r="C5" s="56"/>
      <c r="D5" s="56"/>
      <c r="E5" s="56"/>
      <c r="F5" s="56"/>
      <c r="G5" s="56"/>
      <c r="H5" s="56"/>
      <c r="I5" s="56"/>
      <c r="J5" s="56"/>
      <c r="K5" s="56"/>
    </row>
    <row r="6" spans="1:11" ht="24.75">
      <c r="A6" s="59"/>
      <c r="B6" s="59" t="s">
        <v>107</v>
      </c>
      <c r="C6" s="59">
        <v>20</v>
      </c>
      <c r="D6" s="59">
        <v>5</v>
      </c>
      <c r="E6" s="59">
        <v>3</v>
      </c>
      <c r="F6" s="79"/>
      <c r="G6" s="59">
        <v>2</v>
      </c>
      <c r="H6" s="71" t="s">
        <v>108</v>
      </c>
      <c r="I6" s="59">
        <v>2</v>
      </c>
      <c r="J6" s="71" t="s">
        <v>109</v>
      </c>
      <c r="K6" s="72">
        <v>29642</v>
      </c>
    </row>
    <row r="7" spans="1:11" ht="24.75">
      <c r="A7" s="59"/>
      <c r="B7" s="59" t="s">
        <v>110</v>
      </c>
      <c r="C7" s="59">
        <v>19</v>
      </c>
      <c r="D7" s="59">
        <v>10</v>
      </c>
      <c r="E7" s="59">
        <v>1</v>
      </c>
      <c r="F7" s="79"/>
      <c r="G7" s="59">
        <v>1</v>
      </c>
      <c r="H7" s="71" t="s">
        <v>111</v>
      </c>
      <c r="I7" s="59">
        <v>0</v>
      </c>
      <c r="J7" s="59"/>
      <c r="K7" s="72">
        <v>9105</v>
      </c>
    </row>
    <row r="8" spans="1:11" ht="36.75">
      <c r="A8" s="59"/>
      <c r="B8" s="59" t="s">
        <v>112</v>
      </c>
      <c r="C8" s="59">
        <v>19</v>
      </c>
      <c r="D8" s="59">
        <v>12</v>
      </c>
      <c r="E8" s="59">
        <v>4</v>
      </c>
      <c r="F8" s="79"/>
      <c r="G8" s="59">
        <v>3</v>
      </c>
      <c r="H8" s="71" t="s">
        <v>113</v>
      </c>
      <c r="I8" s="59">
        <v>3</v>
      </c>
      <c r="J8" s="73" t="s">
        <v>114</v>
      </c>
      <c r="K8" s="72">
        <v>93236</v>
      </c>
    </row>
    <row r="9" spans="1:11">
      <c r="A9" s="59"/>
      <c r="B9" s="59"/>
      <c r="C9" s="59"/>
      <c r="D9" s="59"/>
      <c r="E9" s="59"/>
      <c r="F9" s="79"/>
      <c r="G9" s="59"/>
      <c r="H9" s="59"/>
      <c r="I9" s="59"/>
      <c r="J9" s="59"/>
      <c r="K9" s="72"/>
    </row>
    <row r="10" spans="1:11" ht="53.25" customHeight="1">
      <c r="A10" s="1068" t="s">
        <v>136</v>
      </c>
      <c r="B10" s="1068"/>
      <c r="C10" s="59">
        <f>SUM(C6:C9)</f>
        <v>58</v>
      </c>
      <c r="D10" s="59">
        <f>SUM(D6:D9)</f>
        <v>27</v>
      </c>
      <c r="E10" s="59">
        <f>SUM(E6:E9)</f>
        <v>8</v>
      </c>
      <c r="F10" s="79"/>
      <c r="G10" s="59">
        <f>SUM(G6:G9)</f>
        <v>6</v>
      </c>
      <c r="H10" s="59"/>
      <c r="I10" s="59">
        <f>SUM(I6:I9)</f>
        <v>5</v>
      </c>
      <c r="J10" s="59"/>
      <c r="K10" s="59"/>
    </row>
    <row r="11" spans="1:11">
      <c r="A11" s="58"/>
      <c r="B11" s="58"/>
      <c r="C11" s="58"/>
      <c r="D11" s="60" t="s">
        <v>115</v>
      </c>
      <c r="E11" s="61">
        <f>SUM(C10:E10)</f>
        <v>93</v>
      </c>
      <c r="F11" s="79"/>
      <c r="G11" s="58"/>
      <c r="H11" s="62" t="s">
        <v>116</v>
      </c>
      <c r="I11" s="61">
        <f>SUM(G10:I10)</f>
        <v>11</v>
      </c>
      <c r="J11" s="54" t="s">
        <v>105</v>
      </c>
      <c r="K11" s="63">
        <f>SUM(K6:K9)</f>
        <v>131983</v>
      </c>
    </row>
    <row r="12" spans="1:11" ht="15.75">
      <c r="F12" s="56"/>
      <c r="H12" s="64" t="s">
        <v>117</v>
      </c>
      <c r="I12" s="65">
        <f>I11+E11</f>
        <v>104</v>
      </c>
    </row>
    <row r="13" spans="1:11">
      <c r="A13" s="56"/>
      <c r="B13" s="56"/>
      <c r="C13" s="56"/>
      <c r="D13" s="56"/>
      <c r="E13" s="56"/>
      <c r="F13" s="56"/>
      <c r="G13" s="56"/>
      <c r="H13" s="56"/>
      <c r="I13" s="56"/>
      <c r="J13" s="56"/>
      <c r="K13" s="56"/>
    </row>
    <row r="14" spans="1:11" ht="24">
      <c r="A14" s="74"/>
      <c r="B14" s="74" t="s">
        <v>118</v>
      </c>
      <c r="C14" s="74">
        <v>9</v>
      </c>
      <c r="D14" s="74">
        <v>8</v>
      </c>
      <c r="E14" s="74">
        <v>2</v>
      </c>
      <c r="F14" s="79"/>
      <c r="G14" s="74">
        <v>2</v>
      </c>
      <c r="H14" s="75" t="s">
        <v>119</v>
      </c>
      <c r="I14" s="74">
        <v>3</v>
      </c>
      <c r="J14" s="76" t="s">
        <v>120</v>
      </c>
      <c r="K14" s="77">
        <v>98183</v>
      </c>
    </row>
    <row r="15" spans="1:11" ht="48">
      <c r="A15" s="74"/>
      <c r="B15" s="74" t="s">
        <v>121</v>
      </c>
      <c r="C15" s="74">
        <v>9</v>
      </c>
      <c r="D15" s="74">
        <v>7</v>
      </c>
      <c r="E15" s="74">
        <v>1</v>
      </c>
      <c r="F15" s="79"/>
      <c r="G15" s="74">
        <v>6</v>
      </c>
      <c r="H15" s="76" t="s">
        <v>122</v>
      </c>
      <c r="I15" s="74">
        <v>3</v>
      </c>
      <c r="J15" s="76" t="s">
        <v>123</v>
      </c>
      <c r="K15" s="77">
        <v>131597</v>
      </c>
    </row>
    <row r="16" spans="1:11" ht="36">
      <c r="A16" s="74"/>
      <c r="B16" s="74" t="s">
        <v>124</v>
      </c>
      <c r="C16" s="74">
        <v>10</v>
      </c>
      <c r="D16" s="74">
        <v>7</v>
      </c>
      <c r="E16" s="74">
        <v>2</v>
      </c>
      <c r="F16" s="79"/>
      <c r="G16" s="74">
        <v>3</v>
      </c>
      <c r="H16" s="76" t="s">
        <v>125</v>
      </c>
      <c r="I16" s="74">
        <v>4</v>
      </c>
      <c r="J16" s="76" t="s">
        <v>126</v>
      </c>
      <c r="K16" s="77">
        <v>104211</v>
      </c>
    </row>
    <row r="17" spans="1:11" ht="45" customHeight="1">
      <c r="A17" s="1069" t="s">
        <v>137</v>
      </c>
      <c r="B17" s="1069"/>
      <c r="C17" s="74">
        <f>SUM(C14:C16)</f>
        <v>28</v>
      </c>
      <c r="D17" s="74">
        <f>SUM(D14:D16)</f>
        <v>22</v>
      </c>
      <c r="E17" s="74">
        <f>SUM(E14:E16)</f>
        <v>5</v>
      </c>
      <c r="F17" s="79"/>
      <c r="G17" s="74">
        <f>SUM(G14:G16)</f>
        <v>11</v>
      </c>
      <c r="H17" s="74"/>
      <c r="I17" s="74">
        <f>SUM(I14:I16)</f>
        <v>10</v>
      </c>
      <c r="J17" s="74"/>
      <c r="K17" s="74"/>
    </row>
    <row r="18" spans="1:11">
      <c r="A18" s="58"/>
      <c r="B18" s="58"/>
      <c r="C18" s="58"/>
      <c r="D18" s="60" t="s">
        <v>115</v>
      </c>
      <c r="E18" s="61">
        <f>SUM(C17:E17)</f>
        <v>55</v>
      </c>
      <c r="F18" s="79"/>
      <c r="G18" s="58"/>
      <c r="H18" s="62" t="s">
        <v>116</v>
      </c>
      <c r="I18" s="61">
        <f>SUM(G17:I17)</f>
        <v>21</v>
      </c>
      <c r="J18" s="54" t="s">
        <v>105</v>
      </c>
      <c r="K18" s="63">
        <f>SUM(K14:K16)</f>
        <v>333991</v>
      </c>
    </row>
    <row r="19" spans="1:11" ht="15.75">
      <c r="H19" s="64" t="s">
        <v>117</v>
      </c>
      <c r="I19" s="65">
        <f>I18+E18</f>
        <v>76</v>
      </c>
      <c r="K19" s="67"/>
    </row>
    <row r="20" spans="1:11">
      <c r="A20" s="70" t="s">
        <v>132</v>
      </c>
    </row>
    <row r="22" spans="1:11">
      <c r="A22" s="68" t="s">
        <v>130</v>
      </c>
      <c r="B22" s="66"/>
      <c r="C22" s="66"/>
      <c r="D22" s="66"/>
      <c r="E22" s="66"/>
      <c r="F22" s="66"/>
    </row>
    <row r="23" spans="1:11">
      <c r="A23" s="69"/>
      <c r="B23" s="66"/>
      <c r="C23" s="66"/>
      <c r="D23" s="66"/>
      <c r="E23" s="66"/>
      <c r="F23" s="66"/>
    </row>
    <row r="24" spans="1:11">
      <c r="A24" s="66" t="s">
        <v>127</v>
      </c>
      <c r="C24" s="66">
        <v>178</v>
      </c>
      <c r="D24" s="66"/>
      <c r="E24" s="66"/>
      <c r="F24" s="66"/>
    </row>
    <row r="25" spans="1:11">
      <c r="D25" s="66"/>
      <c r="E25" s="66"/>
      <c r="F25" s="66"/>
    </row>
    <row r="26" spans="1:11">
      <c r="A26" s="66" t="s">
        <v>128</v>
      </c>
      <c r="C26" s="66">
        <v>109</v>
      </c>
      <c r="D26" s="66"/>
      <c r="E26" s="66"/>
      <c r="F26" s="66"/>
    </row>
    <row r="27" spans="1:11">
      <c r="A27" s="66" t="s">
        <v>115</v>
      </c>
      <c r="C27" s="66">
        <v>39</v>
      </c>
    </row>
    <row r="28" spans="1:11">
      <c r="D28" s="66"/>
      <c r="E28" s="66"/>
      <c r="F28" s="66"/>
    </row>
    <row r="29" spans="1:11">
      <c r="A29" s="66" t="s">
        <v>129</v>
      </c>
      <c r="C29" s="67">
        <v>468145</v>
      </c>
    </row>
  </sheetData>
  <mergeCells count="3">
    <mergeCell ref="A1:K1"/>
    <mergeCell ref="A10:B10"/>
    <mergeCell ref="A17:B17"/>
  </mergeCells>
  <pageMargins left="0.25" right="0.25" top="0.75" bottom="0.75" header="0.3" footer="0.3"/>
  <pageSetup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3" zoomScale="140" zoomScaleNormal="140" workbookViewId="0">
      <selection activeCell="A11" sqref="A11:D11"/>
    </sheetView>
  </sheetViews>
  <sheetFormatPr defaultColWidth="9" defaultRowHeight="15"/>
  <cols>
    <col min="1" max="1" width="42.75" style="81" customWidth="1"/>
    <col min="2" max="4" width="20.875" style="81" customWidth="1"/>
    <col min="5" max="16384" width="9" style="81"/>
  </cols>
  <sheetData>
    <row r="1" spans="1:4" ht="18" customHeight="1">
      <c r="A1" s="1070" t="s">
        <v>179</v>
      </c>
      <c r="B1" s="1071"/>
      <c r="C1" s="1071"/>
      <c r="D1" s="1071"/>
    </row>
    <row r="2" spans="1:4" ht="18" customHeight="1">
      <c r="A2" s="115"/>
      <c r="B2" s="116"/>
      <c r="C2" s="116"/>
      <c r="D2" s="116"/>
    </row>
    <row r="3" spans="1:4" ht="18" customHeight="1">
      <c r="A3" s="115"/>
      <c r="B3" s="116"/>
      <c r="C3" s="116"/>
      <c r="D3" s="116"/>
    </row>
    <row r="4" spans="1:4" ht="18" customHeight="1" thickBot="1">
      <c r="A4" s="115"/>
      <c r="B4" s="116"/>
      <c r="C4" s="116"/>
      <c r="D4" s="116"/>
    </row>
    <row r="5" spans="1:4" ht="15" customHeight="1">
      <c r="A5" s="117" t="s">
        <v>138</v>
      </c>
      <c r="B5" s="119" t="s">
        <v>139</v>
      </c>
      <c r="C5" s="119" t="s">
        <v>169</v>
      </c>
      <c r="D5" s="120" t="s">
        <v>170</v>
      </c>
    </row>
    <row r="6" spans="1:4" ht="17.25" customHeight="1">
      <c r="A6" s="97" t="s">
        <v>78</v>
      </c>
      <c r="B6" s="98">
        <v>1090785</v>
      </c>
      <c r="C6" s="98">
        <v>767734</v>
      </c>
      <c r="D6" s="111">
        <v>0.70400000000000007</v>
      </c>
    </row>
    <row r="7" spans="1:4" ht="13.5" customHeight="1">
      <c r="A7" s="90"/>
      <c r="B7" s="94"/>
      <c r="C7" s="94"/>
      <c r="D7" s="118"/>
    </row>
    <row r="8" spans="1:4" ht="17.25" customHeight="1">
      <c r="A8" s="97" t="s">
        <v>171</v>
      </c>
      <c r="B8" s="98">
        <v>655737</v>
      </c>
      <c r="C8" s="98">
        <v>492504</v>
      </c>
      <c r="D8" s="111">
        <v>0.75099999999999989</v>
      </c>
    </row>
    <row r="9" spans="1:4" ht="17.25" customHeight="1">
      <c r="A9" s="97" t="s">
        <v>162</v>
      </c>
      <c r="B9" s="98">
        <v>357943</v>
      </c>
      <c r="C9" s="98">
        <v>209235</v>
      </c>
      <c r="D9" s="111">
        <v>0.58499999999999996</v>
      </c>
    </row>
    <row r="10" spans="1:4" ht="17.25" customHeight="1">
      <c r="A10" s="97" t="s">
        <v>154</v>
      </c>
      <c r="B10" s="98">
        <v>41040</v>
      </c>
      <c r="C10" s="98">
        <v>36954</v>
      </c>
      <c r="D10" s="111">
        <v>0.9</v>
      </c>
    </row>
    <row r="11" spans="1:4" ht="17.25" customHeight="1">
      <c r="A11" s="97" t="s">
        <v>158</v>
      </c>
      <c r="B11" s="98">
        <v>11444</v>
      </c>
      <c r="C11" s="98">
        <v>9830</v>
      </c>
      <c r="D11" s="111">
        <v>0.8590000000000001</v>
      </c>
    </row>
    <row r="12" spans="1:4" ht="17.25" customHeight="1">
      <c r="A12" s="97" t="s">
        <v>149</v>
      </c>
      <c r="B12" s="98">
        <v>9033</v>
      </c>
      <c r="C12" s="98">
        <v>8410</v>
      </c>
      <c r="D12" s="111">
        <v>0.93099999999999994</v>
      </c>
    </row>
    <row r="13" spans="1:4" ht="17.25" customHeight="1">
      <c r="A13" s="97" t="s">
        <v>151</v>
      </c>
      <c r="B13" s="98">
        <v>8930</v>
      </c>
      <c r="C13" s="98">
        <v>6588</v>
      </c>
      <c r="D13" s="111">
        <v>0.73799999999999999</v>
      </c>
    </row>
    <row r="14" spans="1:4" ht="17.25" customHeight="1">
      <c r="A14" s="97" t="s">
        <v>155</v>
      </c>
      <c r="B14" s="98">
        <v>1714</v>
      </c>
      <c r="C14" s="98">
        <v>1613</v>
      </c>
      <c r="D14" s="111">
        <v>0.94099999999999995</v>
      </c>
    </row>
    <row r="15" spans="1:4" ht="17.25" customHeight="1">
      <c r="A15" s="97" t="s">
        <v>153</v>
      </c>
      <c r="B15" s="98">
        <v>1463</v>
      </c>
      <c r="C15" s="98">
        <v>1291</v>
      </c>
      <c r="D15" s="111">
        <v>0.88200000000000001</v>
      </c>
    </row>
    <row r="16" spans="1:4" ht="17.25" customHeight="1">
      <c r="A16" s="97" t="s">
        <v>150</v>
      </c>
      <c r="B16" s="98">
        <v>652</v>
      </c>
      <c r="C16" s="98">
        <v>548</v>
      </c>
      <c r="D16" s="111">
        <v>0.84</v>
      </c>
    </row>
    <row r="17" spans="1:4" ht="17.25" customHeight="1">
      <c r="A17" s="97" t="s">
        <v>157</v>
      </c>
      <c r="B17" s="98">
        <v>343</v>
      </c>
      <c r="C17" s="98">
        <v>340</v>
      </c>
      <c r="D17" s="111">
        <v>0.99099999999999999</v>
      </c>
    </row>
    <row r="18" spans="1:4" ht="17.25" customHeight="1">
      <c r="A18" s="97" t="s">
        <v>160</v>
      </c>
      <c r="B18" s="98">
        <v>171</v>
      </c>
      <c r="C18" s="98">
        <v>169</v>
      </c>
      <c r="D18" s="111">
        <v>0.98799999999999999</v>
      </c>
    </row>
    <row r="19" spans="1:4" ht="17.25" customHeight="1">
      <c r="A19" s="97" t="s">
        <v>161</v>
      </c>
      <c r="B19" s="98">
        <v>68</v>
      </c>
      <c r="C19" s="98">
        <v>68</v>
      </c>
      <c r="D19" s="111">
        <v>1</v>
      </c>
    </row>
    <row r="20" spans="1:4" ht="17.25" customHeight="1">
      <c r="A20" s="97" t="s">
        <v>174</v>
      </c>
      <c r="B20" s="98">
        <v>50</v>
      </c>
      <c r="C20" s="98">
        <v>49</v>
      </c>
      <c r="D20" s="111">
        <v>0.98</v>
      </c>
    </row>
    <row r="21" spans="1:4" ht="17.25" customHeight="1">
      <c r="A21" s="97" t="s">
        <v>159</v>
      </c>
      <c r="B21" s="98">
        <v>11</v>
      </c>
      <c r="C21" s="98">
        <v>11</v>
      </c>
      <c r="D21" s="111">
        <v>1</v>
      </c>
    </row>
    <row r="22" spans="1:4" ht="17.25" customHeight="1">
      <c r="A22" s="97" t="s">
        <v>156</v>
      </c>
      <c r="B22" s="98">
        <v>7</v>
      </c>
      <c r="C22" s="98">
        <v>7</v>
      </c>
      <c r="D22" s="111">
        <v>1</v>
      </c>
    </row>
    <row r="23" spans="1:4" ht="17.25" customHeight="1">
      <c r="A23" s="97" t="s">
        <v>172</v>
      </c>
      <c r="B23" s="98">
        <v>4</v>
      </c>
      <c r="C23" s="98">
        <v>4</v>
      </c>
      <c r="D23" s="111">
        <v>1</v>
      </c>
    </row>
    <row r="24" spans="1:4" ht="17.25" customHeight="1">
      <c r="A24" s="97" t="s">
        <v>173</v>
      </c>
      <c r="B24" s="98">
        <v>3</v>
      </c>
      <c r="C24" s="98">
        <v>2</v>
      </c>
      <c r="D24" s="111">
        <v>0.66700000000000004</v>
      </c>
    </row>
    <row r="25" spans="1:4" ht="17.25" customHeight="1" thickBot="1">
      <c r="A25" s="112" t="s">
        <v>152</v>
      </c>
      <c r="B25" s="113">
        <v>1</v>
      </c>
      <c r="C25" s="113">
        <v>1</v>
      </c>
      <c r="D25" s="114">
        <v>1</v>
      </c>
    </row>
    <row r="26" spans="1:4" ht="17.25" customHeight="1">
      <c r="A26" s="97" t="s">
        <v>163</v>
      </c>
      <c r="B26" s="98">
        <v>3557</v>
      </c>
      <c r="C26" s="98">
        <v>1486</v>
      </c>
      <c r="D26" s="111">
        <v>0.41799999999999998</v>
      </c>
    </row>
  </sheetData>
  <sortState ref="A8:D26">
    <sortCondition descending="1" ref="B8:B26"/>
  </sortState>
  <mergeCells count="1">
    <mergeCell ref="A1:D1"/>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90" zoomScaleNormal="90" workbookViewId="0">
      <selection activeCell="E7" sqref="E7"/>
    </sheetView>
  </sheetViews>
  <sheetFormatPr defaultColWidth="9" defaultRowHeight="15"/>
  <cols>
    <col min="1" max="1" width="33.375" style="81" customWidth="1"/>
    <col min="2" max="3" width="9.875" style="81" customWidth="1"/>
    <col min="4" max="4" width="9.875" style="82" customWidth="1"/>
    <col min="5" max="11" width="8.5" style="81" customWidth="1"/>
    <col min="12" max="16384" width="9" style="81"/>
  </cols>
  <sheetData>
    <row r="1" spans="1:11" ht="18.75">
      <c r="A1" s="1072" t="s">
        <v>175</v>
      </c>
      <c r="B1" s="1072"/>
      <c r="C1" s="1072"/>
      <c r="D1" s="1072"/>
      <c r="E1" s="1072"/>
      <c r="F1" s="1072"/>
      <c r="G1" s="1072"/>
      <c r="H1" s="1072"/>
      <c r="I1" s="1072"/>
      <c r="J1" s="1072"/>
      <c r="K1" s="1072"/>
    </row>
    <row r="2" spans="1:11" ht="18.75">
      <c r="A2" s="80"/>
      <c r="B2" s="80"/>
      <c r="C2" s="80"/>
      <c r="D2" s="80"/>
      <c r="E2" s="80"/>
      <c r="F2" s="80"/>
      <c r="G2" s="80"/>
      <c r="H2" s="80"/>
      <c r="I2" s="80"/>
      <c r="J2" s="80"/>
      <c r="K2" s="80"/>
    </row>
    <row r="3" spans="1:11" ht="18.75">
      <c r="A3" s="80"/>
      <c r="B3" s="80"/>
      <c r="C3" s="80"/>
      <c r="D3" s="80"/>
      <c r="E3" s="80"/>
      <c r="F3" s="80"/>
      <c r="G3" s="80"/>
      <c r="H3" s="80"/>
      <c r="I3" s="80"/>
      <c r="J3" s="80"/>
      <c r="K3" s="80"/>
    </row>
    <row r="4" spans="1:11" ht="18" customHeight="1">
      <c r="A4" s="86"/>
      <c r="B4" s="1076" t="s">
        <v>164</v>
      </c>
      <c r="C4" s="1077"/>
      <c r="D4" s="1078"/>
      <c r="E4" s="1073" t="s">
        <v>177</v>
      </c>
      <c r="F4" s="1074"/>
      <c r="G4" s="1074"/>
      <c r="H4" s="1074"/>
      <c r="I4" s="1074"/>
      <c r="J4" s="1074"/>
      <c r="K4" s="1075"/>
    </row>
    <row r="5" spans="1:11" ht="30">
      <c r="A5" s="90" t="s">
        <v>138</v>
      </c>
      <c r="B5" s="91" t="s">
        <v>139</v>
      </c>
      <c r="C5" s="91" t="s">
        <v>169</v>
      </c>
      <c r="D5" s="92" t="s">
        <v>140</v>
      </c>
      <c r="E5" s="91" t="s">
        <v>141</v>
      </c>
      <c r="F5" s="91" t="s">
        <v>142</v>
      </c>
      <c r="G5" s="91" t="s">
        <v>143</v>
      </c>
      <c r="H5" s="91" t="s">
        <v>144</v>
      </c>
      <c r="I5" s="91" t="s">
        <v>145</v>
      </c>
      <c r="J5" s="91" t="s">
        <v>146</v>
      </c>
      <c r="K5" s="93" t="s">
        <v>147</v>
      </c>
    </row>
    <row r="6" spans="1:11" ht="9.75" customHeight="1">
      <c r="A6" s="90"/>
      <c r="B6" s="94"/>
      <c r="C6" s="94"/>
      <c r="D6" s="95"/>
      <c r="E6" s="94"/>
      <c r="F6" s="94"/>
      <c r="G6" s="94"/>
      <c r="H6" s="94"/>
      <c r="I6" s="94"/>
      <c r="J6" s="94"/>
      <c r="K6" s="96"/>
    </row>
    <row r="7" spans="1:11" ht="23.25" customHeight="1">
      <c r="A7" s="97" t="s">
        <v>148</v>
      </c>
      <c r="B7" s="98">
        <v>282719</v>
      </c>
      <c r="C7" s="98">
        <v>221669</v>
      </c>
      <c r="D7" s="99">
        <v>0.78400000000000003</v>
      </c>
      <c r="E7" s="108">
        <v>60032</v>
      </c>
      <c r="F7" s="98">
        <v>51180</v>
      </c>
      <c r="G7" s="98">
        <v>41993</v>
      </c>
      <c r="H7" s="98">
        <v>34757</v>
      </c>
      <c r="I7" s="98">
        <v>20660</v>
      </c>
      <c r="J7" s="277">
        <v>11628</v>
      </c>
      <c r="K7" s="276">
        <v>1419</v>
      </c>
    </row>
    <row r="8" spans="1:11" ht="23.25" customHeight="1">
      <c r="A8" s="97" t="s">
        <v>149</v>
      </c>
      <c r="B8" s="98">
        <v>2616</v>
      </c>
      <c r="C8" s="98">
        <v>2557</v>
      </c>
      <c r="D8" s="99">
        <v>0.97699999999999998</v>
      </c>
      <c r="E8" s="98">
        <v>917</v>
      </c>
      <c r="F8" s="98">
        <v>709</v>
      </c>
      <c r="G8" s="98">
        <v>508</v>
      </c>
      <c r="H8" s="98">
        <v>204</v>
      </c>
      <c r="I8" s="98">
        <v>201</v>
      </c>
      <c r="J8" s="98">
        <v>15</v>
      </c>
      <c r="K8" s="100">
        <v>3</v>
      </c>
    </row>
    <row r="9" spans="1:11" ht="23.25" customHeight="1">
      <c r="A9" s="97" t="s">
        <v>150</v>
      </c>
      <c r="B9" s="98">
        <v>181</v>
      </c>
      <c r="C9" s="98">
        <v>179</v>
      </c>
      <c r="D9" s="99">
        <v>0.9890000000000001</v>
      </c>
      <c r="E9" s="98">
        <v>95</v>
      </c>
      <c r="F9" s="98">
        <v>56</v>
      </c>
      <c r="G9" s="98">
        <v>13</v>
      </c>
      <c r="H9" s="98">
        <v>9</v>
      </c>
      <c r="I9" s="98">
        <v>4</v>
      </c>
      <c r="J9" s="98">
        <v>1</v>
      </c>
      <c r="K9" s="100">
        <v>1</v>
      </c>
    </row>
    <row r="10" spans="1:11" ht="23.25" customHeight="1">
      <c r="A10" s="97" t="s">
        <v>151</v>
      </c>
      <c r="B10" s="98">
        <v>1258</v>
      </c>
      <c r="C10" s="98">
        <v>1220</v>
      </c>
      <c r="D10" s="99">
        <v>0.97</v>
      </c>
      <c r="E10" s="98">
        <v>560</v>
      </c>
      <c r="F10" s="98">
        <v>365</v>
      </c>
      <c r="G10" s="98">
        <v>159</v>
      </c>
      <c r="H10" s="98">
        <v>76</v>
      </c>
      <c r="I10" s="98">
        <v>52</v>
      </c>
      <c r="J10" s="98">
        <v>7</v>
      </c>
      <c r="K10" s="100">
        <v>1</v>
      </c>
    </row>
    <row r="11" spans="1:11" ht="23.25" customHeight="1">
      <c r="A11" s="97" t="s">
        <v>388</v>
      </c>
      <c r="B11" s="98">
        <v>0</v>
      </c>
      <c r="C11" s="98">
        <v>0</v>
      </c>
      <c r="D11" s="99">
        <v>0</v>
      </c>
      <c r="E11" s="98">
        <v>0</v>
      </c>
      <c r="F11" s="98">
        <v>0</v>
      </c>
      <c r="G11" s="98">
        <v>0</v>
      </c>
      <c r="H11" s="98">
        <v>0</v>
      </c>
      <c r="I11" s="98">
        <v>0</v>
      </c>
      <c r="J11" s="98">
        <v>0</v>
      </c>
      <c r="K11" s="100">
        <v>0</v>
      </c>
    </row>
    <row r="12" spans="1:11" ht="23.25" customHeight="1">
      <c r="A12" s="97" t="s">
        <v>153</v>
      </c>
      <c r="B12" s="98">
        <v>243</v>
      </c>
      <c r="C12" s="98">
        <v>134</v>
      </c>
      <c r="D12" s="99">
        <v>0.55100000000000005</v>
      </c>
      <c r="E12" s="98">
        <v>78</v>
      </c>
      <c r="F12" s="98">
        <v>26</v>
      </c>
      <c r="G12" s="98">
        <v>18</v>
      </c>
      <c r="H12" s="98">
        <v>9</v>
      </c>
      <c r="I12" s="98">
        <v>1</v>
      </c>
      <c r="J12" s="98">
        <v>2</v>
      </c>
      <c r="K12" s="100">
        <v>0</v>
      </c>
    </row>
    <row r="13" spans="1:11" ht="9.75" customHeight="1" thickBot="1">
      <c r="A13" s="101"/>
      <c r="B13" s="102"/>
      <c r="C13" s="102"/>
      <c r="D13" s="103"/>
      <c r="E13" s="102"/>
      <c r="F13" s="102"/>
      <c r="G13" s="102"/>
      <c r="H13" s="102"/>
      <c r="I13" s="102"/>
      <c r="J13" s="102"/>
      <c r="K13" s="104"/>
    </row>
    <row r="14" spans="1:11" ht="23.25" customHeight="1" thickBot="1">
      <c r="A14" s="106" t="s">
        <v>176</v>
      </c>
      <c r="B14" s="105">
        <f>SUM(B7:B13)</f>
        <v>287017</v>
      </c>
      <c r="C14" s="105">
        <f t="shared" ref="C14:K14" si="0">SUM(C7:C13)</f>
        <v>225759</v>
      </c>
      <c r="D14" s="105"/>
      <c r="E14" s="105">
        <f t="shared" si="0"/>
        <v>61682</v>
      </c>
      <c r="F14" s="105">
        <f t="shared" si="0"/>
        <v>52336</v>
      </c>
      <c r="G14" s="105">
        <f t="shared" si="0"/>
        <v>42691</v>
      </c>
      <c r="H14" s="105">
        <f t="shared" si="0"/>
        <v>35055</v>
      </c>
      <c r="I14" s="105">
        <f t="shared" si="0"/>
        <v>20918</v>
      </c>
      <c r="J14" s="105">
        <f t="shared" si="0"/>
        <v>11653</v>
      </c>
      <c r="K14" s="105">
        <f t="shared" si="0"/>
        <v>1424</v>
      </c>
    </row>
    <row r="15" spans="1:11" ht="15.75">
      <c r="A15" s="7"/>
      <c r="B15" s="7"/>
      <c r="C15" s="7"/>
      <c r="D15" s="7"/>
      <c r="E15" s="7"/>
    </row>
    <row r="16" spans="1:11" ht="13.5" customHeight="1">
      <c r="A16" s="107" t="s">
        <v>486</v>
      </c>
      <c r="B16" s="7"/>
      <c r="C16" s="7"/>
      <c r="D16" s="7"/>
      <c r="E16" s="7"/>
      <c r="G16" s="87"/>
      <c r="H16" s="84" t="s">
        <v>166</v>
      </c>
      <c r="I16" s="84"/>
      <c r="J16" s="84"/>
      <c r="K16" s="84"/>
    </row>
    <row r="17" spans="1:11" ht="14.25" customHeight="1">
      <c r="A17" s="107" t="s">
        <v>178</v>
      </c>
      <c r="B17" s="7"/>
      <c r="C17" s="7"/>
      <c r="D17" s="88">
        <f>C7/468145</f>
        <v>0.4735050037915603</v>
      </c>
      <c r="E17" s="7"/>
      <c r="G17" s="87"/>
      <c r="H17" s="84" t="s">
        <v>167</v>
      </c>
      <c r="I17" s="84"/>
      <c r="J17" s="84"/>
      <c r="K17" s="84"/>
    </row>
    <row r="18" spans="1:11" ht="15.75">
      <c r="A18" s="7"/>
      <c r="B18" s="7"/>
      <c r="C18" s="7"/>
      <c r="D18" s="7"/>
      <c r="E18" s="7"/>
      <c r="G18" s="87"/>
      <c r="H18" s="84" t="s">
        <v>168</v>
      </c>
      <c r="I18" s="84"/>
      <c r="J18" s="84"/>
      <c r="K18" s="84"/>
    </row>
    <row r="19" spans="1:11">
      <c r="E19" s="109" t="s">
        <v>165</v>
      </c>
      <c r="F19" s="110"/>
      <c r="G19" s="110"/>
      <c r="H19" s="110"/>
      <c r="I19" s="110"/>
    </row>
  </sheetData>
  <mergeCells count="3">
    <mergeCell ref="A1:K1"/>
    <mergeCell ref="E4:K4"/>
    <mergeCell ref="B4:D4"/>
  </mergeCells>
  <pageMargins left="0.25" right="0.25"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3" zoomScale="90" zoomScaleNormal="90" workbookViewId="0">
      <selection activeCell="A9" sqref="A9"/>
    </sheetView>
  </sheetViews>
  <sheetFormatPr defaultRowHeight="15"/>
  <cols>
    <col min="1" max="1" width="22.875" style="679" customWidth="1"/>
    <col min="2" max="3" width="9.375" style="679" customWidth="1"/>
    <col min="4" max="4" width="2.125" style="679" customWidth="1"/>
    <col min="5" max="5" width="10.25" style="679" customWidth="1"/>
    <col min="6" max="11" width="9.375" style="679" customWidth="1"/>
    <col min="12" max="12" width="10" style="679" customWidth="1"/>
    <col min="13" max="15" width="9.375" style="679" customWidth="1"/>
    <col min="16" max="16" width="9.125" style="679" customWidth="1"/>
    <col min="17" max="16384" width="9" style="679"/>
  </cols>
  <sheetData>
    <row r="1" spans="1:17" ht="23.25">
      <c r="A1" s="678" t="s">
        <v>872</v>
      </c>
    </row>
    <row r="2" spans="1:17">
      <c r="A2" s="680" t="s">
        <v>873</v>
      </c>
    </row>
    <row r="4" spans="1:17" ht="15.75" thickBot="1"/>
    <row r="5" spans="1:17" ht="36" thickTop="1" thickBot="1">
      <c r="A5" s="681" t="s">
        <v>874</v>
      </c>
      <c r="B5" s="682" t="s">
        <v>875</v>
      </c>
      <c r="C5" s="682" t="s">
        <v>876</v>
      </c>
      <c r="D5" s="683"/>
      <c r="E5" s="899" t="s">
        <v>877</v>
      </c>
      <c r="F5" s="900"/>
      <c r="G5" s="900"/>
      <c r="H5" s="900"/>
      <c r="I5" s="900"/>
      <c r="J5" s="900"/>
      <c r="K5" s="900"/>
      <c r="L5" s="900"/>
      <c r="M5" s="900"/>
      <c r="N5" s="900"/>
      <c r="O5" s="900"/>
      <c r="P5" s="901"/>
      <c r="Q5" s="684"/>
    </row>
    <row r="6" spans="1:17" ht="15.75" thickTop="1">
      <c r="A6" s="685" t="s">
        <v>878</v>
      </c>
      <c r="B6" s="686"/>
      <c r="C6" s="687"/>
      <c r="D6" s="687"/>
      <c r="E6" s="688"/>
      <c r="F6" s="688"/>
      <c r="G6" s="688"/>
      <c r="H6" s="688"/>
      <c r="I6" s="688"/>
      <c r="J6" s="688"/>
      <c r="K6" s="688"/>
      <c r="L6" s="688"/>
      <c r="M6" s="688"/>
      <c r="N6" s="688"/>
      <c r="O6" s="688"/>
      <c r="P6" s="689"/>
      <c r="Q6" s="684"/>
    </row>
    <row r="7" spans="1:17" ht="45" customHeight="1">
      <c r="A7" s="690" t="s">
        <v>879</v>
      </c>
      <c r="B7" s="691"/>
      <c r="C7" s="691"/>
      <c r="D7" s="692"/>
      <c r="E7" s="691"/>
      <c r="F7" s="691"/>
      <c r="G7" s="691"/>
      <c r="H7" s="693" t="s">
        <v>1473</v>
      </c>
      <c r="I7" s="691"/>
      <c r="J7" s="693" t="s">
        <v>1474</v>
      </c>
      <c r="K7" s="691"/>
      <c r="L7" s="693" t="s">
        <v>880</v>
      </c>
      <c r="M7" s="691"/>
      <c r="N7" s="694"/>
      <c r="O7" s="695" t="s">
        <v>1472</v>
      </c>
      <c r="P7" s="696"/>
      <c r="Q7" s="684"/>
    </row>
    <row r="8" spans="1:17" ht="45" customHeight="1">
      <c r="A8" s="697" t="s">
        <v>1450</v>
      </c>
      <c r="B8" s="698"/>
      <c r="C8" s="699" t="s">
        <v>881</v>
      </c>
      <c r="D8" s="700"/>
      <c r="E8" s="698"/>
      <c r="F8" s="698"/>
      <c r="G8" s="698"/>
      <c r="H8" s="701"/>
      <c r="I8" s="702" t="s">
        <v>1451</v>
      </c>
      <c r="J8" s="698"/>
      <c r="K8" s="698"/>
      <c r="L8" s="698"/>
      <c r="M8" s="698"/>
      <c r="N8" s="698"/>
      <c r="O8" s="703"/>
      <c r="P8" s="696"/>
      <c r="Q8" s="684"/>
    </row>
    <row r="9" spans="1:17" ht="45" customHeight="1">
      <c r="A9" s="705" t="s">
        <v>1476</v>
      </c>
      <c r="B9" s="698"/>
      <c r="C9" s="698"/>
      <c r="D9" s="704"/>
      <c r="E9" s="698"/>
      <c r="F9" s="698"/>
      <c r="G9" s="701"/>
      <c r="H9" s="701"/>
      <c r="I9" s="698"/>
      <c r="J9" s="698"/>
      <c r="K9" s="702" t="s">
        <v>882</v>
      </c>
      <c r="L9" s="698"/>
      <c r="M9" s="698"/>
      <c r="N9" s="698"/>
      <c r="O9" s="703"/>
      <c r="P9" s="696"/>
      <c r="Q9" s="684"/>
    </row>
    <row r="10" spans="1:17" ht="45" customHeight="1">
      <c r="A10" s="705" t="s">
        <v>1452</v>
      </c>
      <c r="B10" s="698"/>
      <c r="C10" s="698"/>
      <c r="D10" s="704"/>
      <c r="E10" s="702" t="s">
        <v>883</v>
      </c>
      <c r="F10" s="698"/>
      <c r="G10" s="698"/>
      <c r="H10" s="698"/>
      <c r="I10" s="698"/>
      <c r="J10" s="698"/>
      <c r="K10" s="698"/>
      <c r="L10" s="698"/>
      <c r="M10" s="698"/>
      <c r="N10" s="698"/>
      <c r="O10" s="703"/>
      <c r="P10" s="696"/>
      <c r="Q10" s="684"/>
    </row>
    <row r="11" spans="1:17" ht="45" customHeight="1">
      <c r="A11" s="705" t="s">
        <v>884</v>
      </c>
      <c r="B11" s="701"/>
      <c r="C11" s="701"/>
      <c r="D11" s="706"/>
      <c r="E11" s="701"/>
      <c r="F11" s="701"/>
      <c r="G11" s="701"/>
      <c r="H11" s="701"/>
      <c r="I11" s="698"/>
      <c r="J11" s="698"/>
      <c r="K11" s="698"/>
      <c r="L11" s="698"/>
      <c r="N11" s="702" t="s">
        <v>885</v>
      </c>
      <c r="O11" s="703"/>
      <c r="P11" s="696"/>
      <c r="Q11" s="684"/>
    </row>
    <row r="12" spans="1:17" ht="45" customHeight="1">
      <c r="A12" s="705" t="s">
        <v>886</v>
      </c>
      <c r="B12" s="698"/>
      <c r="C12" s="698"/>
      <c r="D12" s="704"/>
      <c r="E12" s="698"/>
      <c r="F12" s="698"/>
      <c r="G12" s="702" t="s">
        <v>887</v>
      </c>
      <c r="H12" s="698"/>
      <c r="I12" s="698"/>
      <c r="J12" s="698"/>
      <c r="K12" s="698"/>
      <c r="L12" s="698"/>
      <c r="M12" s="698"/>
      <c r="N12" s="698"/>
      <c r="O12" s="703"/>
      <c r="P12" s="696"/>
      <c r="Q12" s="684"/>
    </row>
    <row r="13" spans="1:17" ht="59.25" customHeight="1">
      <c r="A13" s="705" t="s">
        <v>888</v>
      </c>
      <c r="B13" s="698"/>
      <c r="C13" s="698"/>
      <c r="D13" s="704"/>
      <c r="E13" s="698"/>
      <c r="F13" s="702" t="s">
        <v>889</v>
      </c>
      <c r="G13" s="698"/>
      <c r="H13" s="698"/>
      <c r="I13" s="698"/>
      <c r="J13" s="698"/>
      <c r="K13" s="698"/>
      <c r="L13" s="698"/>
      <c r="M13" s="698"/>
      <c r="N13" s="698"/>
      <c r="O13" s="703"/>
      <c r="P13" s="696"/>
      <c r="Q13" s="684"/>
    </row>
    <row r="14" spans="1:17" ht="45" customHeight="1">
      <c r="A14" s="705" t="s">
        <v>890</v>
      </c>
      <c r="B14" s="701"/>
      <c r="C14" s="701"/>
      <c r="D14" s="706"/>
      <c r="E14" s="701"/>
      <c r="F14" s="701"/>
      <c r="G14" s="701"/>
      <c r="H14" s="701"/>
      <c r="I14" s="701"/>
      <c r="J14" s="701"/>
      <c r="K14" s="701"/>
      <c r="L14" s="701"/>
      <c r="M14" s="702" t="s">
        <v>1475</v>
      </c>
      <c r="N14" s="707"/>
      <c r="O14" s="708"/>
      <c r="P14" s="707"/>
    </row>
    <row r="15" spans="1:17" ht="45" customHeight="1">
      <c r="A15" s="709" t="s">
        <v>891</v>
      </c>
      <c r="B15" s="707"/>
      <c r="C15" s="707"/>
      <c r="D15" s="710"/>
      <c r="E15" s="707"/>
      <c r="F15" s="707"/>
      <c r="G15" s="707"/>
      <c r="H15" s="707"/>
      <c r="I15" s="707"/>
      <c r="J15" s="707"/>
      <c r="K15" s="707"/>
      <c r="L15" s="707"/>
      <c r="M15" s="707"/>
      <c r="N15" s="707"/>
      <c r="O15" s="708"/>
      <c r="P15" s="702" t="s">
        <v>892</v>
      </c>
    </row>
    <row r="17" spans="1:5" ht="15.75">
      <c r="A17" s="711" t="s">
        <v>1453</v>
      </c>
    </row>
    <row r="18" spans="1:5">
      <c r="A18" s="680" t="s">
        <v>893</v>
      </c>
      <c r="B18" s="712" t="s">
        <v>894</v>
      </c>
      <c r="E18" s="680" t="s">
        <v>895</v>
      </c>
    </row>
    <row r="19" spans="1:5">
      <c r="A19" s="679" t="s">
        <v>896</v>
      </c>
      <c r="B19" s="679" t="s">
        <v>897</v>
      </c>
      <c r="E19" s="679" t="s">
        <v>898</v>
      </c>
    </row>
    <row r="20" spans="1:5">
      <c r="A20" s="679" t="s">
        <v>899</v>
      </c>
      <c r="B20" s="679" t="s">
        <v>900</v>
      </c>
      <c r="E20" s="679" t="s">
        <v>901</v>
      </c>
    </row>
    <row r="21" spans="1:5">
      <c r="A21" s="679" t="s">
        <v>902</v>
      </c>
      <c r="B21" s="679" t="s">
        <v>903</v>
      </c>
      <c r="E21" s="679" t="s">
        <v>904</v>
      </c>
    </row>
    <row r="22" spans="1:5">
      <c r="A22" s="679" t="s">
        <v>905</v>
      </c>
      <c r="B22" s="679" t="s">
        <v>906</v>
      </c>
      <c r="E22" s="679" t="s">
        <v>907</v>
      </c>
    </row>
    <row r="23" spans="1:5">
      <c r="A23" s="679" t="s">
        <v>908</v>
      </c>
      <c r="B23" s="679" t="s">
        <v>909</v>
      </c>
      <c r="E23" s="679" t="s">
        <v>910</v>
      </c>
    </row>
    <row r="24" spans="1:5">
      <c r="A24" s="679" t="s">
        <v>911</v>
      </c>
      <c r="B24" s="679" t="s">
        <v>912</v>
      </c>
      <c r="E24" s="679" t="s">
        <v>913</v>
      </c>
    </row>
  </sheetData>
  <mergeCells count="1">
    <mergeCell ref="E5:P5"/>
  </mergeCells>
  <pageMargins left="0.25" right="0.25" top="0.75" bottom="0.5" header="0.3" footer="0.3"/>
  <pageSetup paperSize="5" scale="77"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80" zoomScaleNormal="80" workbookViewId="0">
      <pane ySplit="9" topLeftCell="A10" activePane="bottomLeft" state="frozen"/>
      <selection pane="bottomLeft" activeCell="A38" sqref="A38"/>
    </sheetView>
  </sheetViews>
  <sheetFormatPr defaultColWidth="9" defaultRowHeight="15"/>
  <cols>
    <col min="1" max="1" width="25.375" style="195" customWidth="1"/>
    <col min="2" max="2" width="8.25" style="194" customWidth="1"/>
    <col min="3" max="4" width="11.5" style="195" customWidth="1"/>
    <col min="5" max="5" width="3.125" style="195" customWidth="1"/>
    <col min="6" max="6" width="12.5" style="196" bestFit="1" customWidth="1"/>
    <col min="7" max="7" width="4.125" style="233" customWidth="1"/>
    <col min="8" max="8" width="24.125" style="195" customWidth="1"/>
    <col min="9" max="9" width="11.5" style="195" customWidth="1"/>
    <col min="10" max="10" width="12.5" style="195" customWidth="1"/>
    <col min="11" max="11" width="20.25" style="195" customWidth="1"/>
    <col min="12" max="16384" width="9" style="195"/>
  </cols>
  <sheetData>
    <row r="1" spans="1:12" ht="18.75">
      <c r="A1" s="193" t="s">
        <v>431</v>
      </c>
      <c r="G1" s="197"/>
    </row>
    <row r="2" spans="1:12" ht="15.75">
      <c r="A2" s="202" t="s">
        <v>241</v>
      </c>
      <c r="B2" s="199"/>
      <c r="C2" s="198"/>
      <c r="D2" s="198"/>
      <c r="E2" s="198"/>
      <c r="F2" s="200"/>
      <c r="G2" s="201"/>
      <c r="H2" s="198"/>
      <c r="I2" s="198"/>
      <c r="J2" s="198"/>
      <c r="K2" s="198"/>
      <c r="L2" s="198"/>
    </row>
    <row r="3" spans="1:12" ht="15.75">
      <c r="B3" s="199"/>
      <c r="C3" s="203" t="s">
        <v>242</v>
      </c>
      <c r="D3" s="198"/>
      <c r="E3" s="198"/>
      <c r="F3" s="200"/>
      <c r="G3" s="201"/>
      <c r="H3" s="198"/>
      <c r="I3" s="198"/>
      <c r="J3" s="198"/>
      <c r="K3" s="198"/>
      <c r="L3" s="198"/>
    </row>
    <row r="4" spans="1:12" ht="31.5">
      <c r="A4" s="198" t="s">
        <v>243</v>
      </c>
      <c r="B4" s="195"/>
      <c r="C4" s="199" t="s">
        <v>244</v>
      </c>
      <c r="D4" s="200">
        <v>202838</v>
      </c>
      <c r="E4" s="198"/>
      <c r="F4" s="200"/>
      <c r="G4" s="201"/>
      <c r="H4" s="198"/>
      <c r="I4" s="198"/>
      <c r="J4" s="198"/>
      <c r="K4" s="198"/>
      <c r="L4" s="198"/>
    </row>
    <row r="5" spans="1:12" ht="31.5">
      <c r="A5" s="198" t="s">
        <v>245</v>
      </c>
      <c r="B5" s="195"/>
      <c r="C5" s="199" t="s">
        <v>246</v>
      </c>
      <c r="D5" s="200">
        <v>265500</v>
      </c>
      <c r="E5" s="198"/>
      <c r="F5" s="200"/>
      <c r="G5" s="201"/>
      <c r="H5" s="198"/>
      <c r="I5" s="198"/>
      <c r="J5" s="198"/>
      <c r="K5" s="198"/>
      <c r="L5" s="198"/>
    </row>
    <row r="6" spans="1:12" ht="15.75">
      <c r="A6" s="204" t="s">
        <v>247</v>
      </c>
      <c r="B6" s="204"/>
      <c r="D6" s="205">
        <f>SUM(D4:D5)</f>
        <v>468338</v>
      </c>
      <c r="E6" s="198"/>
      <c r="F6" s="200"/>
      <c r="G6" s="201"/>
      <c r="H6" s="198"/>
      <c r="I6" s="198"/>
      <c r="J6" s="198"/>
      <c r="K6" s="198"/>
      <c r="L6" s="198"/>
    </row>
    <row r="7" spans="1:12" ht="15.75">
      <c r="A7" s="198"/>
      <c r="B7" s="199"/>
      <c r="C7" s="198"/>
      <c r="D7" s="198"/>
      <c r="E7" s="198"/>
      <c r="F7" s="200"/>
      <c r="G7" s="201"/>
      <c r="H7" s="198"/>
      <c r="I7" s="198"/>
      <c r="J7" s="198"/>
      <c r="K7" s="198"/>
      <c r="L7" s="198"/>
    </row>
    <row r="8" spans="1:12" ht="15.75">
      <c r="A8" s="201"/>
      <c r="B8" s="206"/>
      <c r="C8" s="201"/>
      <c r="D8" s="201"/>
      <c r="E8" s="201"/>
      <c r="F8" s="207"/>
      <c r="G8" s="201"/>
      <c r="H8" s="201"/>
      <c r="I8" s="201"/>
      <c r="J8" s="201"/>
      <c r="K8" s="201"/>
      <c r="L8" s="201"/>
    </row>
    <row r="9" spans="1:12" s="211" customFormat="1" ht="47.25">
      <c r="A9" s="202" t="s">
        <v>248</v>
      </c>
      <c r="B9" s="208"/>
      <c r="C9" s="208" t="s">
        <v>249</v>
      </c>
      <c r="D9" s="208" t="s">
        <v>250</v>
      </c>
      <c r="E9" s="202"/>
      <c r="F9" s="209" t="s">
        <v>251</v>
      </c>
      <c r="G9" s="210"/>
      <c r="H9" s="202"/>
      <c r="I9" s="208" t="s">
        <v>252</v>
      </c>
      <c r="J9" s="208" t="s">
        <v>253</v>
      </c>
      <c r="K9" s="202"/>
      <c r="L9" s="202"/>
    </row>
    <row r="10" spans="1:12" ht="33.75" customHeight="1">
      <c r="A10" s="212" t="s">
        <v>254</v>
      </c>
      <c r="B10" s="213"/>
      <c r="C10" s="199"/>
      <c r="D10" s="199"/>
      <c r="E10" s="198"/>
      <c r="F10" s="214"/>
      <c r="G10" s="201"/>
      <c r="H10" s="199" t="s">
        <v>255</v>
      </c>
      <c r="I10" s="215">
        <f>802000/D6</f>
        <v>1.7124384525705794</v>
      </c>
      <c r="J10" s="216">
        <v>802000</v>
      </c>
      <c r="K10" s="199"/>
      <c r="L10" s="198"/>
    </row>
    <row r="11" spans="1:12" ht="15.75">
      <c r="A11" s="198" t="s">
        <v>256</v>
      </c>
      <c r="B11" s="217"/>
      <c r="C11" s="215">
        <v>3.3</v>
      </c>
      <c r="D11" s="198"/>
      <c r="E11" s="198"/>
      <c r="F11" s="218">
        <f>C11*D5</f>
        <v>876150</v>
      </c>
      <c r="G11" s="201"/>
      <c r="H11" s="198" t="s">
        <v>257</v>
      </c>
      <c r="I11" s="219">
        <v>0</v>
      </c>
      <c r="J11" s="198"/>
      <c r="K11" s="198"/>
      <c r="L11" s="198"/>
    </row>
    <row r="12" spans="1:12" ht="15.75">
      <c r="A12" s="198" t="s">
        <v>258</v>
      </c>
      <c r="B12" s="217"/>
      <c r="C12" s="215">
        <v>2.2000000000000002</v>
      </c>
      <c r="D12" s="198"/>
      <c r="E12" s="198"/>
      <c r="F12" s="218">
        <f>C12*D4</f>
        <v>446243.60000000003</v>
      </c>
      <c r="G12" s="201"/>
      <c r="H12" s="198" t="s">
        <v>257</v>
      </c>
      <c r="I12" s="219">
        <v>0</v>
      </c>
      <c r="J12" s="198"/>
      <c r="K12" s="198"/>
      <c r="L12" s="198"/>
    </row>
    <row r="13" spans="1:12" ht="15.75">
      <c r="A13" s="198" t="s">
        <v>259</v>
      </c>
      <c r="B13" s="217"/>
      <c r="C13" s="199"/>
      <c r="D13" s="219">
        <v>195</v>
      </c>
      <c r="E13" s="198"/>
      <c r="F13" s="218">
        <f>D13*776</f>
        <v>151320</v>
      </c>
      <c r="G13" s="201"/>
      <c r="H13" s="198" t="s">
        <v>257</v>
      </c>
      <c r="I13" s="198"/>
      <c r="J13" s="219">
        <v>0</v>
      </c>
      <c r="K13" s="198"/>
      <c r="L13" s="198"/>
    </row>
    <row r="14" spans="1:12" ht="15.75">
      <c r="A14" s="198" t="s">
        <v>260</v>
      </c>
      <c r="B14" s="217"/>
      <c r="C14" s="219">
        <v>1.05</v>
      </c>
      <c r="D14" s="219"/>
      <c r="E14" s="198"/>
      <c r="F14" s="218">
        <f>D6*C14</f>
        <v>491754.9</v>
      </c>
      <c r="G14" s="201"/>
      <c r="H14" s="198" t="s">
        <v>261</v>
      </c>
      <c r="I14" s="220">
        <f>200000/D6</f>
        <v>0.427042008122339</v>
      </c>
      <c r="J14" s="218">
        <v>200000</v>
      </c>
      <c r="K14" s="198" t="s">
        <v>262</v>
      </c>
      <c r="L14" s="198"/>
    </row>
    <row r="15" spans="1:12" ht="15.75">
      <c r="A15" s="198"/>
      <c r="B15" s="217"/>
      <c r="C15" s="219"/>
      <c r="D15" s="221" t="s">
        <v>263</v>
      </c>
      <c r="E15" s="198"/>
      <c r="F15" s="222">
        <f>SUM(F11:F14)</f>
        <v>1965468.5</v>
      </c>
      <c r="G15" s="201"/>
      <c r="H15" s="198"/>
      <c r="I15" s="198"/>
      <c r="J15" s="223">
        <f>SUM(J10:J14)</f>
        <v>1002000</v>
      </c>
      <c r="K15" s="198" t="s">
        <v>264</v>
      </c>
      <c r="L15" s="198"/>
    </row>
    <row r="16" spans="1:12" ht="15.75">
      <c r="A16" s="198"/>
      <c r="B16" s="217"/>
      <c r="C16" s="219"/>
      <c r="D16" s="219"/>
      <c r="E16" s="198"/>
      <c r="F16" s="224"/>
      <c r="G16" s="201"/>
      <c r="H16" s="198"/>
      <c r="I16" s="198"/>
      <c r="J16" s="198"/>
      <c r="K16" s="198"/>
      <c r="L16" s="198"/>
    </row>
    <row r="17" spans="1:12" ht="15.75">
      <c r="A17" s="225" t="s">
        <v>265</v>
      </c>
      <c r="B17" s="217"/>
      <c r="C17" s="219"/>
      <c r="D17" s="219"/>
      <c r="E17" s="198"/>
      <c r="F17" s="226">
        <f>F15/D6</f>
        <v>4.1966880757060068</v>
      </c>
      <c r="G17" s="201"/>
      <c r="H17" s="198"/>
      <c r="I17" s="227">
        <f>SUM(I10:I15)</f>
        <v>2.1394804606929183</v>
      </c>
      <c r="J17" s="198"/>
      <c r="K17" s="198"/>
      <c r="L17" s="198"/>
    </row>
    <row r="18" spans="1:12" ht="15.75">
      <c r="A18" s="198"/>
      <c r="B18" s="217"/>
      <c r="C18" s="219"/>
      <c r="D18" s="219"/>
      <c r="E18" s="198"/>
      <c r="F18" s="224"/>
      <c r="G18" s="201"/>
      <c r="H18" s="198"/>
      <c r="I18" s="198"/>
      <c r="J18" s="198"/>
      <c r="K18" s="198"/>
      <c r="L18" s="198"/>
    </row>
    <row r="19" spans="1:12" ht="15.75">
      <c r="A19" s="198"/>
      <c r="B19" s="217"/>
      <c r="C19" s="219"/>
      <c r="D19" s="219"/>
      <c r="E19" s="198"/>
      <c r="F19" s="224"/>
      <c r="G19" s="201"/>
      <c r="H19" s="228" t="s">
        <v>282</v>
      </c>
      <c r="I19" s="198"/>
      <c r="J19" s="198"/>
      <c r="K19" s="198"/>
      <c r="L19" s="198"/>
    </row>
    <row r="20" spans="1:12" ht="27.75" customHeight="1">
      <c r="A20" s="198"/>
      <c r="B20" s="217"/>
      <c r="C20" s="1082" t="s">
        <v>432</v>
      </c>
      <c r="D20" s="1082"/>
      <c r="E20" s="1082"/>
      <c r="F20" s="1082"/>
      <c r="G20" s="201"/>
      <c r="H20" s="1079" t="s">
        <v>406</v>
      </c>
      <c r="I20" s="1079"/>
      <c r="J20" s="1079"/>
      <c r="K20" s="198"/>
      <c r="L20" s="198"/>
    </row>
    <row r="21" spans="1:12" ht="15" customHeight="1">
      <c r="A21" s="198"/>
      <c r="B21" s="217"/>
      <c r="C21" s="260" t="s">
        <v>434</v>
      </c>
      <c r="D21" s="261"/>
      <c r="E21" s="261"/>
      <c r="F21" s="261"/>
      <c r="G21" s="201"/>
      <c r="H21" s="258" t="s">
        <v>433</v>
      </c>
      <c r="I21" s="259"/>
      <c r="J21" s="259"/>
      <c r="K21" s="198"/>
      <c r="L21" s="198"/>
    </row>
    <row r="22" spans="1:12" ht="28.5" customHeight="1">
      <c r="A22" s="198"/>
      <c r="B22" s="217"/>
      <c r="C22" s="1082" t="s">
        <v>430</v>
      </c>
      <c r="D22" s="1082"/>
      <c r="E22" s="1082"/>
      <c r="F22" s="1082"/>
      <c r="G22" s="201"/>
      <c r="H22" s="258" t="s">
        <v>485</v>
      </c>
      <c r="I22" s="259"/>
      <c r="J22" s="259"/>
      <c r="K22" s="198"/>
      <c r="L22" s="198"/>
    </row>
    <row r="23" spans="1:12" ht="15.75">
      <c r="A23" s="198"/>
      <c r="B23" s="217"/>
      <c r="C23" s="219"/>
      <c r="D23" s="219"/>
      <c r="E23" s="198"/>
      <c r="F23" s="224"/>
      <c r="G23" s="201"/>
      <c r="H23" s="258" t="s">
        <v>405</v>
      </c>
      <c r="I23" s="259"/>
      <c r="J23" s="259"/>
      <c r="K23" s="198"/>
      <c r="L23" s="198"/>
    </row>
    <row r="24" spans="1:12" ht="15.75">
      <c r="A24" s="201"/>
      <c r="B24" s="206"/>
      <c r="C24" s="229"/>
      <c r="D24" s="229"/>
      <c r="E24" s="201"/>
      <c r="F24" s="230"/>
      <c r="G24" s="201"/>
      <c r="H24" s="201"/>
      <c r="I24" s="201"/>
      <c r="J24" s="197"/>
      <c r="K24" s="201"/>
      <c r="L24" s="201"/>
    </row>
    <row r="25" spans="1:12" ht="15.75">
      <c r="A25" s="202" t="s">
        <v>266</v>
      </c>
      <c r="B25" s="199"/>
      <c r="C25" s="219"/>
      <c r="D25" s="219"/>
      <c r="E25" s="198"/>
      <c r="F25" s="224"/>
      <c r="G25" s="201"/>
      <c r="H25" s="198"/>
      <c r="I25" s="198"/>
      <c r="J25" s="198"/>
      <c r="K25" s="198"/>
      <c r="L25" s="198"/>
    </row>
    <row r="26" spans="1:12" ht="15.75">
      <c r="A26" s="202"/>
      <c r="B26" s="199"/>
      <c r="C26" s="219"/>
      <c r="D26" s="219"/>
      <c r="E26" s="198"/>
      <c r="F26" s="224"/>
      <c r="G26" s="201"/>
      <c r="H26" s="198"/>
      <c r="I26" s="198"/>
      <c r="J26" s="198"/>
      <c r="K26" s="198"/>
      <c r="L26" s="198"/>
    </row>
    <row r="27" spans="1:12" ht="15.75">
      <c r="A27" s="198" t="s">
        <v>427</v>
      </c>
      <c r="B27" s="199"/>
      <c r="C27" s="219"/>
      <c r="D27" s="219"/>
      <c r="E27" s="198"/>
      <c r="F27" s="257" t="s">
        <v>429</v>
      </c>
      <c r="G27" s="201"/>
      <c r="H27" s="198" t="s">
        <v>428</v>
      </c>
      <c r="I27" s="198"/>
      <c r="J27" s="198"/>
      <c r="K27" s="198"/>
      <c r="L27" s="198"/>
    </row>
    <row r="28" spans="1:12" ht="15.75">
      <c r="A28" s="198"/>
      <c r="B28" s="199"/>
      <c r="C28" s="219"/>
      <c r="D28" s="219"/>
      <c r="E28" s="198"/>
      <c r="F28" s="224"/>
      <c r="G28" s="201"/>
      <c r="H28" s="198"/>
      <c r="I28" s="198"/>
      <c r="J28" s="198"/>
      <c r="K28" s="198"/>
      <c r="L28" s="198"/>
    </row>
    <row r="29" spans="1:12" ht="47.25">
      <c r="A29" s="198" t="s">
        <v>267</v>
      </c>
      <c r="B29" s="231" t="s">
        <v>268</v>
      </c>
      <c r="C29" s="219">
        <v>1</v>
      </c>
      <c r="D29" s="198"/>
      <c r="E29" s="198"/>
      <c r="F29" s="200"/>
      <c r="G29" s="201"/>
      <c r="H29" s="198" t="s">
        <v>269</v>
      </c>
      <c r="I29" s="219">
        <v>1</v>
      </c>
      <c r="J29" s="198"/>
      <c r="K29" s="198"/>
      <c r="L29" s="198"/>
    </row>
    <row r="30" spans="1:12" ht="36.75" customHeight="1">
      <c r="A30" s="198"/>
      <c r="B30" s="1080" t="s">
        <v>270</v>
      </c>
      <c r="C30" s="1080"/>
      <c r="D30" s="1080"/>
      <c r="E30" s="198"/>
      <c r="F30" s="200"/>
      <c r="G30" s="201"/>
      <c r="H30" s="198"/>
      <c r="I30" s="198"/>
      <c r="J30" s="198"/>
      <c r="K30" s="198"/>
      <c r="L30" s="198"/>
    </row>
    <row r="31" spans="1:12" ht="39.75" customHeight="1">
      <c r="A31" s="198"/>
      <c r="B31" s="1081" t="s">
        <v>271</v>
      </c>
      <c r="C31" s="1081"/>
      <c r="D31" s="1081"/>
      <c r="E31" s="198"/>
      <c r="F31" s="200"/>
      <c r="G31" s="201"/>
      <c r="H31" s="198"/>
      <c r="I31" s="198"/>
      <c r="J31" s="198"/>
      <c r="K31" s="198"/>
      <c r="L31" s="198"/>
    </row>
    <row r="32" spans="1:12" ht="39.75" customHeight="1">
      <c r="B32" s="1080" t="s">
        <v>272</v>
      </c>
      <c r="C32" s="1080"/>
      <c r="D32" s="1080"/>
      <c r="G32" s="197"/>
    </row>
    <row r="33" spans="1:9">
      <c r="B33" s="195"/>
      <c r="G33" s="197"/>
    </row>
    <row r="34" spans="1:9" ht="30">
      <c r="A34" s="194" t="s">
        <v>273</v>
      </c>
      <c r="B34" s="194" t="s">
        <v>274</v>
      </c>
      <c r="C34" s="195" t="s">
        <v>275</v>
      </c>
      <c r="D34" s="232"/>
      <c r="G34" s="197"/>
      <c r="H34" s="194" t="s">
        <v>276</v>
      </c>
      <c r="I34" s="195" t="s">
        <v>277</v>
      </c>
    </row>
    <row r="35" spans="1:9">
      <c r="A35" s="194" t="s">
        <v>278</v>
      </c>
      <c r="C35" s="195" t="s">
        <v>279</v>
      </c>
      <c r="G35" s="197"/>
      <c r="H35" s="195" t="s">
        <v>280</v>
      </c>
      <c r="I35" s="195" t="s">
        <v>281</v>
      </c>
    </row>
    <row r="36" spans="1:9">
      <c r="G36" s="197"/>
    </row>
    <row r="38" spans="1:9">
      <c r="A38" s="280" t="s">
        <v>484</v>
      </c>
    </row>
    <row r="39" spans="1:9">
      <c r="A39" s="263" t="s">
        <v>451</v>
      </c>
      <c r="C39" s="196"/>
    </row>
    <row r="40" spans="1:9">
      <c r="C40" s="196"/>
    </row>
  </sheetData>
  <mergeCells count="6">
    <mergeCell ref="H20:J20"/>
    <mergeCell ref="B30:D30"/>
    <mergeCell ref="B31:D31"/>
    <mergeCell ref="B32:D32"/>
    <mergeCell ref="C22:F22"/>
    <mergeCell ref="C20:F20"/>
  </mergeCells>
  <pageMargins left="0.25" right="0.25" top="0.75" bottom="0.75" header="0.3" footer="0.3"/>
  <pageSetup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workbookViewId="0">
      <selection activeCell="B3" sqref="B3"/>
    </sheetView>
  </sheetViews>
  <sheetFormatPr defaultRowHeight="15.75"/>
  <cols>
    <col min="1" max="1" width="77.875" customWidth="1"/>
    <col min="2" max="3" width="11.625" style="3" customWidth="1"/>
  </cols>
  <sheetData>
    <row r="1" spans="1:3" ht="18.75">
      <c r="A1" s="5" t="s">
        <v>4</v>
      </c>
    </row>
    <row r="2" spans="1:3">
      <c r="A2" s="1"/>
    </row>
    <row r="3" spans="1:3" s="8" customFormat="1" ht="33" customHeight="1" thickBot="1">
      <c r="A3" s="9" t="s">
        <v>30</v>
      </c>
      <c r="B3" s="10" t="s">
        <v>1</v>
      </c>
      <c r="C3" s="10" t="s">
        <v>2</v>
      </c>
    </row>
    <row r="4" spans="1:3" ht="16.5" thickTop="1">
      <c r="A4" s="2"/>
      <c r="B4" s="4"/>
      <c r="C4" s="4"/>
    </row>
    <row r="5" spans="1:3">
      <c r="A5" t="s">
        <v>5</v>
      </c>
      <c r="B5" s="3">
        <v>2835</v>
      </c>
      <c r="C5" s="3">
        <v>242</v>
      </c>
    </row>
    <row r="6" spans="1:3">
      <c r="A6" t="s">
        <v>6</v>
      </c>
      <c r="B6" s="3">
        <v>1966</v>
      </c>
      <c r="C6" s="3">
        <v>1467</v>
      </c>
    </row>
    <row r="7" spans="1:3">
      <c r="A7" t="s">
        <v>7</v>
      </c>
      <c r="B7" s="3">
        <v>1840</v>
      </c>
      <c r="C7" s="3">
        <v>221</v>
      </c>
    </row>
    <row r="8" spans="1:3">
      <c r="A8" t="s">
        <v>8</v>
      </c>
      <c r="B8" s="3">
        <v>1814</v>
      </c>
      <c r="C8" s="3">
        <v>335</v>
      </c>
    </row>
    <row r="9" spans="1:3">
      <c r="A9" t="s">
        <v>9</v>
      </c>
      <c r="B9" s="3">
        <v>1485</v>
      </c>
      <c r="C9" s="3">
        <v>252</v>
      </c>
    </row>
    <row r="10" spans="1:3">
      <c r="A10" t="s">
        <v>10</v>
      </c>
      <c r="B10" s="3">
        <v>1436</v>
      </c>
      <c r="C10" s="3">
        <v>246</v>
      </c>
    </row>
    <row r="11" spans="1:3">
      <c r="A11" t="s">
        <v>11</v>
      </c>
      <c r="B11" s="3">
        <v>1408</v>
      </c>
      <c r="C11" s="3">
        <v>245</v>
      </c>
    </row>
    <row r="12" spans="1:3">
      <c r="A12" t="s">
        <v>12</v>
      </c>
      <c r="B12" s="3">
        <v>1266</v>
      </c>
      <c r="C12" s="3">
        <v>308</v>
      </c>
    </row>
    <row r="13" spans="1:3">
      <c r="A13" t="s">
        <v>13</v>
      </c>
      <c r="B13" s="3">
        <v>1149</v>
      </c>
      <c r="C13" s="3">
        <v>316</v>
      </c>
    </row>
    <row r="14" spans="1:3">
      <c r="A14" t="s">
        <v>14</v>
      </c>
      <c r="B14" s="3">
        <v>1063</v>
      </c>
      <c r="C14" s="3">
        <v>284</v>
      </c>
    </row>
    <row r="15" spans="1:3">
      <c r="A15" t="s">
        <v>15</v>
      </c>
      <c r="B15" s="3">
        <v>1003</v>
      </c>
      <c r="C15" s="3">
        <v>273</v>
      </c>
    </row>
    <row r="16" spans="1:3">
      <c r="A16" t="s">
        <v>16</v>
      </c>
      <c r="B16" s="3">
        <v>998</v>
      </c>
      <c r="C16" s="3">
        <v>267</v>
      </c>
    </row>
    <row r="17" spans="1:3">
      <c r="A17" t="s">
        <v>17</v>
      </c>
      <c r="B17" s="3">
        <v>804</v>
      </c>
      <c r="C17" s="3">
        <v>204</v>
      </c>
    </row>
    <row r="18" spans="1:3">
      <c r="A18" t="s">
        <v>18</v>
      </c>
      <c r="B18" s="3">
        <v>785</v>
      </c>
      <c r="C18" s="3">
        <v>201</v>
      </c>
    </row>
    <row r="19" spans="1:3">
      <c r="A19" t="s">
        <v>19</v>
      </c>
      <c r="B19" s="3">
        <v>599</v>
      </c>
      <c r="C19" s="3">
        <v>324</v>
      </c>
    </row>
    <row r="20" spans="1:3">
      <c r="A20" t="s">
        <v>20</v>
      </c>
      <c r="B20" s="3">
        <v>535</v>
      </c>
      <c r="C20" s="3">
        <v>427</v>
      </c>
    </row>
    <row r="21" spans="1:3">
      <c r="A21" t="s">
        <v>21</v>
      </c>
      <c r="B21" s="3">
        <v>490</v>
      </c>
      <c r="C21" s="3">
        <v>412</v>
      </c>
    </row>
    <row r="22" spans="1:3">
      <c r="A22" t="s">
        <v>22</v>
      </c>
      <c r="B22" s="3">
        <v>443</v>
      </c>
      <c r="C22" s="3">
        <v>403</v>
      </c>
    </row>
    <row r="23" spans="1:3">
      <c r="A23" t="s">
        <v>23</v>
      </c>
      <c r="B23" s="3">
        <v>370</v>
      </c>
      <c r="C23" s="3">
        <v>127</v>
      </c>
    </row>
    <row r="24" spans="1:3">
      <c r="A24" t="s">
        <v>24</v>
      </c>
      <c r="B24" s="3">
        <v>359</v>
      </c>
      <c r="C24" s="3">
        <v>276</v>
      </c>
    </row>
    <row r="25" spans="1:3">
      <c r="A25" t="s">
        <v>25</v>
      </c>
      <c r="B25" s="3">
        <v>346</v>
      </c>
      <c r="C25" s="3">
        <v>310</v>
      </c>
    </row>
    <row r="26" spans="1:3">
      <c r="A26" t="s">
        <v>26</v>
      </c>
      <c r="B26" s="3">
        <v>342</v>
      </c>
      <c r="C26" s="3">
        <v>318</v>
      </c>
    </row>
    <row r="27" spans="1:3">
      <c r="A27" t="s">
        <v>27</v>
      </c>
      <c r="B27" s="3">
        <v>341</v>
      </c>
      <c r="C27" s="3">
        <v>306</v>
      </c>
    </row>
    <row r="28" spans="1:3">
      <c r="A28" t="s">
        <v>28</v>
      </c>
      <c r="B28" s="3">
        <v>331</v>
      </c>
      <c r="C28" s="3">
        <v>321</v>
      </c>
    </row>
    <row r="29" spans="1:3">
      <c r="A29" t="s">
        <v>29</v>
      </c>
      <c r="B29" s="3">
        <v>308</v>
      </c>
      <c r="C29" s="3">
        <v>304</v>
      </c>
    </row>
    <row r="30" spans="1:3">
      <c r="B30" s="6">
        <v>38376</v>
      </c>
      <c r="C30" s="6">
        <v>21373</v>
      </c>
    </row>
    <row r="32" spans="1:3">
      <c r="A32" s="1" t="s">
        <v>0</v>
      </c>
    </row>
    <row r="33" spans="1:1">
      <c r="A33" t="s">
        <v>3</v>
      </c>
    </row>
  </sheetData>
  <pageMargins left="0.7" right="0.7" top="0.75" bottom="0.75" header="0.3" footer="0.3"/>
  <pageSetup scale="9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70" zoomScaleNormal="70" workbookViewId="0">
      <selection activeCell="B27" sqref="B27"/>
    </sheetView>
  </sheetViews>
  <sheetFormatPr defaultRowHeight="15.75"/>
  <cols>
    <col min="1" max="1" width="41.875" customWidth="1"/>
    <col min="2" max="3" width="11.625" customWidth="1"/>
  </cols>
  <sheetData>
    <row r="1" spans="1:5" ht="18.75">
      <c r="A1" s="1083" t="s">
        <v>31</v>
      </c>
      <c r="B1" s="1083"/>
      <c r="C1" s="1083"/>
      <c r="D1" s="11"/>
      <c r="E1" s="11"/>
    </row>
    <row r="2" spans="1:5">
      <c r="A2" s="11"/>
      <c r="B2" s="11"/>
      <c r="C2" s="11"/>
      <c r="D2" s="11"/>
      <c r="E2" s="11"/>
    </row>
    <row r="3" spans="1:5" ht="35.25" customHeight="1" thickBot="1">
      <c r="A3" s="15" t="s">
        <v>30</v>
      </c>
      <c r="B3" s="16" t="s">
        <v>1</v>
      </c>
      <c r="C3" s="17" t="s">
        <v>2</v>
      </c>
      <c r="D3" s="11"/>
      <c r="E3" s="11"/>
    </row>
    <row r="4" spans="1:5" ht="16.5" thickTop="1">
      <c r="A4" s="11"/>
      <c r="B4" s="14"/>
      <c r="C4" s="14"/>
      <c r="D4" s="11"/>
      <c r="E4" s="11"/>
    </row>
    <row r="5" spans="1:5">
      <c r="A5" s="11" t="s">
        <v>32</v>
      </c>
      <c r="B5" s="14">
        <v>1022534</v>
      </c>
      <c r="C5" s="14">
        <v>466749</v>
      </c>
      <c r="D5" s="12"/>
      <c r="E5" s="11"/>
    </row>
    <row r="6" spans="1:5">
      <c r="A6" s="11" t="s">
        <v>33</v>
      </c>
      <c r="B6" s="14">
        <v>967482</v>
      </c>
      <c r="C6" s="14">
        <v>656180</v>
      </c>
      <c r="D6" s="12"/>
      <c r="E6" s="11"/>
    </row>
    <row r="7" spans="1:5">
      <c r="A7" s="11" t="s">
        <v>34</v>
      </c>
      <c r="B7" s="14">
        <v>634563</v>
      </c>
      <c r="C7" s="14">
        <v>208617</v>
      </c>
      <c r="D7" s="12"/>
      <c r="E7" s="11"/>
    </row>
    <row r="8" spans="1:5">
      <c r="A8" s="11" t="s">
        <v>35</v>
      </c>
      <c r="B8" s="14">
        <v>481788</v>
      </c>
      <c r="C8" s="14">
        <v>60018</v>
      </c>
      <c r="D8" s="12"/>
      <c r="E8" s="11"/>
    </row>
    <row r="9" spans="1:5">
      <c r="A9" s="11" t="s">
        <v>36</v>
      </c>
      <c r="B9" s="14">
        <v>468388</v>
      </c>
      <c r="C9" s="14">
        <v>90253</v>
      </c>
      <c r="D9" s="12"/>
      <c r="E9" s="11"/>
    </row>
    <row r="10" spans="1:5">
      <c r="A10" s="11" t="s">
        <v>37</v>
      </c>
      <c r="B10" s="14">
        <v>356298</v>
      </c>
      <c r="C10" s="14">
        <v>295516</v>
      </c>
      <c r="D10" s="12"/>
      <c r="E10" s="11"/>
    </row>
    <row r="11" spans="1:5">
      <c r="A11" s="11" t="s">
        <v>38</v>
      </c>
      <c r="B11" s="14">
        <v>338463</v>
      </c>
      <c r="C11" s="14">
        <v>155136</v>
      </c>
      <c r="D11" s="12"/>
      <c r="E11" s="11"/>
    </row>
    <row r="12" spans="1:5">
      <c r="A12" s="11" t="s">
        <v>39</v>
      </c>
      <c r="B12" s="14">
        <v>327268</v>
      </c>
      <c r="C12" s="14">
        <v>114167</v>
      </c>
      <c r="D12" s="12"/>
      <c r="E12" s="11"/>
    </row>
    <row r="13" spans="1:5">
      <c r="A13" s="11" t="s">
        <v>40</v>
      </c>
      <c r="B13" s="14">
        <v>296601</v>
      </c>
      <c r="C13" s="14">
        <v>149429</v>
      </c>
      <c r="D13" s="12"/>
      <c r="E13" s="11"/>
    </row>
    <row r="14" spans="1:5">
      <c r="A14" s="11" t="s">
        <v>41</v>
      </c>
      <c r="B14" s="14">
        <v>296303</v>
      </c>
      <c r="C14" s="14">
        <v>170843</v>
      </c>
      <c r="D14" s="12"/>
      <c r="E14" s="11"/>
    </row>
    <row r="15" spans="1:5">
      <c r="A15" s="11" t="s">
        <v>42</v>
      </c>
      <c r="B15" s="14">
        <v>274205</v>
      </c>
      <c r="C15" s="14">
        <v>131573</v>
      </c>
      <c r="D15" s="12"/>
      <c r="E15" s="11"/>
    </row>
    <row r="16" spans="1:5">
      <c r="A16" s="11" t="s">
        <v>43</v>
      </c>
      <c r="B16" s="14">
        <v>270033</v>
      </c>
      <c r="C16" s="14">
        <v>28588</v>
      </c>
      <c r="D16" s="12"/>
      <c r="E16" s="11"/>
    </row>
    <row r="17" spans="1:5">
      <c r="A17" s="11" t="s">
        <v>44</v>
      </c>
      <c r="B17" s="14">
        <v>263863</v>
      </c>
      <c r="C17" s="14">
        <v>14687</v>
      </c>
      <c r="D17" s="12"/>
      <c r="E17" s="11"/>
    </row>
    <row r="18" spans="1:5">
      <c r="A18" s="11" t="s">
        <v>45</v>
      </c>
      <c r="B18" s="14">
        <v>238997</v>
      </c>
      <c r="C18" s="14">
        <v>161046</v>
      </c>
      <c r="D18" s="12"/>
      <c r="E18" s="11"/>
    </row>
    <row r="19" spans="1:5">
      <c r="A19" s="11" t="s">
        <v>46</v>
      </c>
      <c r="B19" s="14">
        <v>168915</v>
      </c>
      <c r="C19" s="14">
        <v>30074</v>
      </c>
      <c r="D19" s="12"/>
      <c r="E19" s="11"/>
    </row>
    <row r="20" spans="1:5">
      <c r="A20" s="11" t="s">
        <v>47</v>
      </c>
      <c r="B20" s="14">
        <v>157371</v>
      </c>
      <c r="C20" s="14">
        <v>17990</v>
      </c>
      <c r="D20" s="12"/>
      <c r="E20" s="11"/>
    </row>
    <row r="21" spans="1:5">
      <c r="A21" s="11" t="s">
        <v>48</v>
      </c>
      <c r="B21" s="14">
        <v>151079</v>
      </c>
      <c r="C21" s="14">
        <v>61421</v>
      </c>
      <c r="D21" s="12"/>
      <c r="E21" s="11"/>
    </row>
    <row r="22" spans="1:5">
      <c r="A22" s="11" t="s">
        <v>49</v>
      </c>
      <c r="B22" s="14">
        <v>133083</v>
      </c>
      <c r="C22" s="14">
        <v>42022</v>
      </c>
      <c r="D22" s="12"/>
      <c r="E22" s="11"/>
    </row>
    <row r="23" spans="1:5">
      <c r="A23" s="11" t="s">
        <v>50</v>
      </c>
      <c r="B23" s="14">
        <v>123918</v>
      </c>
      <c r="C23" s="14">
        <v>67947</v>
      </c>
      <c r="D23" s="12"/>
      <c r="E23" s="11"/>
    </row>
    <row r="24" spans="1:5">
      <c r="A24" s="11" t="s">
        <v>51</v>
      </c>
      <c r="B24" s="14">
        <v>122277</v>
      </c>
      <c r="C24" s="14">
        <v>19630</v>
      </c>
      <c r="D24" s="12"/>
      <c r="E24" s="11"/>
    </row>
    <row r="25" spans="1:5">
      <c r="A25" s="11" t="s">
        <v>52</v>
      </c>
      <c r="B25" s="14">
        <v>120900</v>
      </c>
      <c r="C25" s="14">
        <v>51372</v>
      </c>
      <c r="D25" s="12"/>
      <c r="E25" s="11"/>
    </row>
    <row r="26" spans="1:5">
      <c r="A26" s="18" t="s">
        <v>60</v>
      </c>
      <c r="B26" s="6">
        <f>SUM(B5:B25)</f>
        <v>7214329</v>
      </c>
      <c r="C26" s="6">
        <f>SUM(C5:C25)</f>
        <v>2993258</v>
      </c>
      <c r="D26" s="12"/>
      <c r="E26" s="11"/>
    </row>
    <row r="27" spans="1:5" s="11" customFormat="1">
      <c r="A27" s="19" t="s">
        <v>61</v>
      </c>
      <c r="B27" s="20">
        <v>9790415</v>
      </c>
      <c r="C27" s="14"/>
      <c r="D27" s="12"/>
    </row>
    <row r="28" spans="1:5" s="11" customFormat="1">
      <c r="B28" s="14"/>
      <c r="C28" s="14"/>
      <c r="D28" s="12"/>
    </row>
    <row r="29" spans="1:5">
      <c r="A29" s="13" t="s">
        <v>0</v>
      </c>
      <c r="B29" s="14"/>
      <c r="C29" s="14"/>
      <c r="D29" s="11"/>
      <c r="E29" s="11"/>
    </row>
    <row r="30" spans="1:5">
      <c r="A30" s="11" t="s">
        <v>53</v>
      </c>
      <c r="B30" s="14"/>
      <c r="C30" s="14"/>
      <c r="D30" s="11"/>
      <c r="E30" s="11"/>
    </row>
    <row r="32" spans="1:5">
      <c r="A32" s="13" t="s">
        <v>59</v>
      </c>
    </row>
    <row r="33" spans="1:2">
      <c r="A33" t="s">
        <v>62</v>
      </c>
      <c r="B33" s="14">
        <f>B6+B13+B14+B23+B24</f>
        <v>1806581</v>
      </c>
    </row>
    <row r="34" spans="1:2">
      <c r="A34" t="s">
        <v>54</v>
      </c>
      <c r="B34" s="14">
        <f>B10+B16+B20+B17+B18+B8</f>
        <v>1768350</v>
      </c>
    </row>
    <row r="35" spans="1:2">
      <c r="A35" t="s">
        <v>55</v>
      </c>
      <c r="B35" s="14">
        <f>B22+B25</f>
        <v>253983</v>
      </c>
    </row>
    <row r="36" spans="1:2">
      <c r="A36" t="s">
        <v>36</v>
      </c>
      <c r="B36" s="14">
        <f>B9</f>
        <v>468388</v>
      </c>
    </row>
    <row r="37" spans="1:2">
      <c r="A37" t="s">
        <v>57</v>
      </c>
      <c r="B37" s="14">
        <f>B19</f>
        <v>168915</v>
      </c>
    </row>
    <row r="38" spans="1:2">
      <c r="A38" t="s">
        <v>56</v>
      </c>
      <c r="B38" s="14">
        <f>B7+B12</f>
        <v>961831</v>
      </c>
    </row>
    <row r="39" spans="1:2">
      <c r="A39" t="s">
        <v>58</v>
      </c>
      <c r="B39" s="14">
        <f>B5+B15+B11+B21</f>
        <v>1786281</v>
      </c>
    </row>
  </sheetData>
  <mergeCells count="1">
    <mergeCell ref="A1:C1"/>
  </mergeCells>
  <pageMargins left="0.25" right="0.25" top="0.75" bottom="0.75" header="0.3" footer="0.3"/>
  <pageSetup scale="7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workbookViewId="0">
      <selection activeCell="D29" sqref="D29"/>
    </sheetView>
  </sheetViews>
  <sheetFormatPr defaultRowHeight="15.75"/>
  <sheetData>
    <row r="1" spans="1:7" s="11" customFormat="1" ht="18.75">
      <c r="A1" s="21" t="s">
        <v>79</v>
      </c>
      <c r="B1" s="21"/>
      <c r="C1" s="21"/>
    </row>
    <row r="2" spans="1:7" s="11" customFormat="1">
      <c r="A2" s="25" t="s">
        <v>81</v>
      </c>
    </row>
    <row r="3" spans="1:7" s="11" customFormat="1">
      <c r="A3" s="25"/>
    </row>
    <row r="4" spans="1:7">
      <c r="A4" s="1084" t="s">
        <v>63</v>
      </c>
      <c r="B4" s="1085"/>
      <c r="C4" s="26"/>
      <c r="D4" s="1084" t="s">
        <v>64</v>
      </c>
      <c r="E4" s="1085"/>
      <c r="F4" s="7"/>
      <c r="G4" s="7"/>
    </row>
    <row r="5" spans="1:7">
      <c r="A5" s="27"/>
      <c r="B5" s="28" t="s">
        <v>82</v>
      </c>
      <c r="C5" s="27"/>
      <c r="D5" s="27"/>
      <c r="E5" s="28" t="s">
        <v>82</v>
      </c>
      <c r="F5" s="7"/>
      <c r="G5" s="7"/>
    </row>
    <row r="6" spans="1:7">
      <c r="A6" s="27" t="s">
        <v>65</v>
      </c>
      <c r="B6" s="29" t="s">
        <v>66</v>
      </c>
      <c r="C6" s="27"/>
      <c r="D6" s="27" t="s">
        <v>65</v>
      </c>
      <c r="E6" s="29" t="s">
        <v>66</v>
      </c>
      <c r="F6" s="7"/>
      <c r="G6" s="7"/>
    </row>
    <row r="7" spans="1:7">
      <c r="A7" s="27" t="s">
        <v>67</v>
      </c>
      <c r="B7" s="29" t="s">
        <v>66</v>
      </c>
      <c r="C7" s="27"/>
      <c r="D7" s="27" t="s">
        <v>67</v>
      </c>
      <c r="E7" s="29" t="s">
        <v>66</v>
      </c>
      <c r="F7" s="7"/>
      <c r="G7" s="7"/>
    </row>
    <row r="8" spans="1:7">
      <c r="A8" s="27" t="s">
        <v>68</v>
      </c>
      <c r="B8" s="29" t="s">
        <v>66</v>
      </c>
      <c r="C8" s="27"/>
      <c r="D8" s="27" t="s">
        <v>68</v>
      </c>
      <c r="E8" s="29" t="s">
        <v>66</v>
      </c>
      <c r="F8" s="7"/>
      <c r="G8" s="7"/>
    </row>
    <row r="9" spans="1:7">
      <c r="A9" s="27" t="s">
        <v>69</v>
      </c>
      <c r="B9" s="29" t="s">
        <v>66</v>
      </c>
      <c r="C9" s="27"/>
      <c r="D9" s="27" t="s">
        <v>69</v>
      </c>
      <c r="E9" s="29" t="s">
        <v>66</v>
      </c>
      <c r="F9" s="7"/>
      <c r="G9" s="7"/>
    </row>
    <row r="10" spans="1:7">
      <c r="A10" s="27" t="s">
        <v>70</v>
      </c>
      <c r="B10" s="29" t="s">
        <v>66</v>
      </c>
      <c r="C10" s="27"/>
      <c r="D10" s="27" t="s">
        <v>70</v>
      </c>
      <c r="E10" s="29" t="s">
        <v>66</v>
      </c>
      <c r="F10" s="7"/>
      <c r="G10" s="7"/>
    </row>
    <row r="11" spans="1:7">
      <c r="A11" s="27" t="s">
        <v>71</v>
      </c>
      <c r="B11" s="29" t="s">
        <v>66</v>
      </c>
      <c r="C11" s="27"/>
      <c r="D11" s="27" t="s">
        <v>71</v>
      </c>
      <c r="E11" s="29" t="s">
        <v>66</v>
      </c>
      <c r="F11" s="7"/>
      <c r="G11" s="7"/>
    </row>
    <row r="12" spans="1:7">
      <c r="A12" s="27" t="s">
        <v>72</v>
      </c>
      <c r="B12" s="29" t="s">
        <v>66</v>
      </c>
      <c r="C12" s="27"/>
      <c r="D12" s="27" t="s">
        <v>72</v>
      </c>
      <c r="E12" s="29" t="s">
        <v>66</v>
      </c>
      <c r="F12" s="7"/>
      <c r="G12" s="7"/>
    </row>
    <row r="13" spans="1:7">
      <c r="A13" s="27" t="s">
        <v>73</v>
      </c>
      <c r="B13" s="29" t="s">
        <v>66</v>
      </c>
      <c r="C13" s="27"/>
      <c r="D13" s="27" t="s">
        <v>73</v>
      </c>
      <c r="E13" s="29" t="s">
        <v>66</v>
      </c>
      <c r="F13" s="7"/>
      <c r="G13" s="7"/>
    </row>
    <row r="14" spans="1:7">
      <c r="A14" s="27" t="s">
        <v>74</v>
      </c>
      <c r="B14" s="30">
        <v>865</v>
      </c>
      <c r="C14" s="27"/>
      <c r="D14" s="27" t="s">
        <v>74</v>
      </c>
      <c r="E14" s="30">
        <v>1878</v>
      </c>
      <c r="F14" s="7"/>
      <c r="G14" s="7"/>
    </row>
    <row r="15" spans="1:7">
      <c r="A15" s="27" t="s">
        <v>75</v>
      </c>
      <c r="B15" s="30">
        <v>673</v>
      </c>
      <c r="C15" s="27"/>
      <c r="D15" s="27" t="s">
        <v>75</v>
      </c>
      <c r="E15" s="30">
        <v>1109</v>
      </c>
      <c r="F15" s="7"/>
      <c r="G15" s="7"/>
    </row>
    <row r="16" spans="1:7">
      <c r="A16" s="27" t="s">
        <v>76</v>
      </c>
      <c r="B16" s="30">
        <v>606</v>
      </c>
      <c r="C16" s="27"/>
      <c r="D16" s="27" t="s">
        <v>76</v>
      </c>
      <c r="E16" s="30">
        <v>871</v>
      </c>
      <c r="F16" s="7"/>
      <c r="G16" s="7"/>
    </row>
    <row r="17" spans="1:7">
      <c r="A17" s="27" t="s">
        <v>77</v>
      </c>
      <c r="B17" s="30">
        <v>591</v>
      </c>
      <c r="C17" s="27"/>
      <c r="D17" s="27" t="s">
        <v>77</v>
      </c>
      <c r="E17" s="30">
        <v>2072</v>
      </c>
      <c r="F17" s="7"/>
      <c r="G17" s="7"/>
    </row>
    <row r="18" spans="1:7" ht="16.5" thickBot="1">
      <c r="A18" s="31" t="s">
        <v>78</v>
      </c>
      <c r="B18" s="32">
        <v>2735</v>
      </c>
      <c r="C18" s="27"/>
      <c r="D18" s="31" t="s">
        <v>78</v>
      </c>
      <c r="E18" s="32">
        <v>5930</v>
      </c>
      <c r="F18" s="7"/>
      <c r="G18" s="7"/>
    </row>
    <row r="19" spans="1:7" ht="16.5" thickTop="1">
      <c r="A19" s="27"/>
      <c r="B19" s="27"/>
      <c r="C19" s="27"/>
      <c r="D19" s="27"/>
      <c r="E19" s="27"/>
      <c r="F19" s="7"/>
      <c r="G19" s="7"/>
    </row>
    <row r="20" spans="1:7">
      <c r="A20" s="7"/>
      <c r="B20" s="7"/>
      <c r="C20" s="7"/>
      <c r="D20" s="7"/>
      <c r="E20" s="7"/>
      <c r="F20" s="7"/>
      <c r="G20" s="7"/>
    </row>
    <row r="21" spans="1:7">
      <c r="A21" s="7" t="s">
        <v>80</v>
      </c>
      <c r="B21" s="7"/>
      <c r="C21" s="7"/>
      <c r="D21" s="7"/>
      <c r="E21" s="7"/>
      <c r="F21" s="7"/>
      <c r="G21" s="7"/>
    </row>
    <row r="22" spans="1:7">
      <c r="A22" s="7" t="s">
        <v>84</v>
      </c>
      <c r="B22" s="7"/>
      <c r="C22" s="7"/>
      <c r="D22" s="7"/>
      <c r="E22" s="7"/>
      <c r="F22" s="7"/>
      <c r="G22" s="7"/>
    </row>
    <row r="23" spans="1:7">
      <c r="A23" s="7"/>
      <c r="B23" s="7"/>
      <c r="C23" s="7"/>
      <c r="D23" s="7"/>
      <c r="E23" s="7"/>
      <c r="F23" s="7"/>
      <c r="G23" s="7"/>
    </row>
  </sheetData>
  <mergeCells count="2">
    <mergeCell ref="A4:B4"/>
    <mergeCell ref="D4:E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A18" sqref="A18"/>
    </sheetView>
  </sheetViews>
  <sheetFormatPr defaultRowHeight="15.75"/>
  <cols>
    <col min="1" max="2" width="9" style="11"/>
  </cols>
  <sheetData>
    <row r="1" spans="3:8" ht="20.25" thickBot="1">
      <c r="C1" s="22" t="s">
        <v>83</v>
      </c>
      <c r="D1" s="24"/>
      <c r="E1" s="24"/>
      <c r="F1" s="24"/>
      <c r="G1" s="23"/>
    </row>
    <row r="2" spans="3:8" ht="16.5" thickTop="1">
      <c r="C2" s="33" t="s">
        <v>81</v>
      </c>
      <c r="D2" s="34"/>
      <c r="E2" s="34"/>
      <c r="F2" s="34"/>
      <c r="G2" s="33"/>
      <c r="H2" s="7"/>
    </row>
    <row r="3" spans="3:8">
      <c r="C3" s="7"/>
      <c r="D3" s="7"/>
      <c r="E3" s="7"/>
      <c r="F3" s="7"/>
      <c r="G3" s="7"/>
      <c r="H3" s="7"/>
    </row>
    <row r="4" spans="3:8">
      <c r="C4" s="1086" t="s">
        <v>63</v>
      </c>
      <c r="D4" s="1087"/>
      <c r="E4" s="27"/>
      <c r="F4" s="1086" t="s">
        <v>64</v>
      </c>
      <c r="G4" s="1087"/>
      <c r="H4" s="7"/>
    </row>
    <row r="5" spans="3:8">
      <c r="C5" s="27"/>
      <c r="D5" s="28" t="s">
        <v>82</v>
      </c>
      <c r="E5" s="27"/>
      <c r="F5" s="27"/>
      <c r="G5" s="28" t="s">
        <v>82</v>
      </c>
      <c r="H5" s="7"/>
    </row>
    <row r="6" spans="3:8">
      <c r="C6" s="35" t="s">
        <v>65</v>
      </c>
      <c r="D6" s="36">
        <v>423</v>
      </c>
      <c r="E6" s="27"/>
      <c r="F6" s="35" t="s">
        <v>65</v>
      </c>
      <c r="G6" s="36">
        <v>4139</v>
      </c>
      <c r="H6" s="7"/>
    </row>
    <row r="7" spans="3:8">
      <c r="C7" s="35" t="s">
        <v>67</v>
      </c>
      <c r="D7" s="36">
        <v>2715</v>
      </c>
      <c r="E7" s="27"/>
      <c r="F7" s="35" t="s">
        <v>67</v>
      </c>
      <c r="G7" s="36">
        <v>35640</v>
      </c>
      <c r="H7" s="7"/>
    </row>
    <row r="8" spans="3:8">
      <c r="C8" s="35" t="s">
        <v>68</v>
      </c>
      <c r="D8" s="36">
        <v>3009</v>
      </c>
      <c r="E8" s="27"/>
      <c r="F8" s="35" t="s">
        <v>68</v>
      </c>
      <c r="G8" s="36">
        <v>45161</v>
      </c>
      <c r="H8" s="7"/>
    </row>
    <row r="9" spans="3:8">
      <c r="C9" s="35" t="s">
        <v>69</v>
      </c>
      <c r="D9" s="37">
        <v>2765</v>
      </c>
      <c r="E9" s="27"/>
      <c r="F9" s="35" t="s">
        <v>69</v>
      </c>
      <c r="G9" s="37">
        <v>41356</v>
      </c>
      <c r="H9" s="7"/>
    </row>
    <row r="10" spans="3:8">
      <c r="C10" s="35" t="s">
        <v>70</v>
      </c>
      <c r="D10" s="37">
        <v>2731</v>
      </c>
      <c r="E10" s="27"/>
      <c r="F10" s="35" t="s">
        <v>70</v>
      </c>
      <c r="G10" s="37">
        <v>43224</v>
      </c>
      <c r="H10" s="7"/>
    </row>
    <row r="11" spans="3:8">
      <c r="C11" s="35" t="s">
        <v>71</v>
      </c>
      <c r="D11" s="37">
        <v>1797</v>
      </c>
      <c r="E11" s="27"/>
      <c r="F11" s="35" t="s">
        <v>71</v>
      </c>
      <c r="G11" s="37">
        <v>27327</v>
      </c>
      <c r="H11" s="7"/>
    </row>
    <row r="12" spans="3:8">
      <c r="C12" s="35" t="s">
        <v>72</v>
      </c>
      <c r="D12" s="37">
        <v>2926</v>
      </c>
      <c r="E12" s="27"/>
      <c r="F12" s="35" t="s">
        <v>72</v>
      </c>
      <c r="G12" s="37">
        <v>49408</v>
      </c>
      <c r="H12" s="7"/>
    </row>
    <row r="13" spans="3:8">
      <c r="C13" s="35" t="s">
        <v>73</v>
      </c>
      <c r="D13" s="37">
        <v>3667</v>
      </c>
      <c r="E13" s="27"/>
      <c r="F13" s="35" t="s">
        <v>73</v>
      </c>
      <c r="G13" s="37">
        <v>47040</v>
      </c>
      <c r="H13" s="7"/>
    </row>
    <row r="14" spans="3:8">
      <c r="C14" s="35" t="s">
        <v>74</v>
      </c>
      <c r="D14" s="37">
        <v>3350</v>
      </c>
      <c r="E14" s="27"/>
      <c r="F14" s="35" t="s">
        <v>74</v>
      </c>
      <c r="G14" s="37">
        <v>39500</v>
      </c>
      <c r="H14" s="7"/>
    </row>
    <row r="15" spans="3:8">
      <c r="C15" s="35" t="s">
        <v>75</v>
      </c>
      <c r="D15" s="37">
        <v>2982</v>
      </c>
      <c r="E15" s="27"/>
      <c r="F15" s="35" t="s">
        <v>75</v>
      </c>
      <c r="G15" s="37">
        <v>37082</v>
      </c>
      <c r="H15" s="7"/>
    </row>
    <row r="16" spans="3:8">
      <c r="C16" s="35" t="s">
        <v>76</v>
      </c>
      <c r="D16" s="37">
        <v>4430</v>
      </c>
      <c r="E16" s="27"/>
      <c r="F16" s="35" t="s">
        <v>76</v>
      </c>
      <c r="G16" s="37">
        <v>64740</v>
      </c>
      <c r="H16" s="7"/>
    </row>
    <row r="17" spans="2:8">
      <c r="C17" s="35" t="s">
        <v>77</v>
      </c>
      <c r="D17" s="37">
        <v>1324</v>
      </c>
      <c r="E17" s="27"/>
      <c r="F17" s="35" t="s">
        <v>77</v>
      </c>
      <c r="G17" s="37">
        <v>14979</v>
      </c>
      <c r="H17" s="7"/>
    </row>
    <row r="18" spans="2:8" ht="16.5" thickBot="1">
      <c r="C18" s="31" t="s">
        <v>78</v>
      </c>
      <c r="D18" s="32">
        <v>32119</v>
      </c>
      <c r="E18" s="27"/>
      <c r="F18" s="31" t="s">
        <v>78</v>
      </c>
      <c r="G18" s="32">
        <v>449596</v>
      </c>
      <c r="H18" s="7"/>
    </row>
    <row r="19" spans="2:8" ht="16.5" thickTop="1">
      <c r="C19" s="7"/>
      <c r="D19" s="7"/>
      <c r="E19" s="7"/>
      <c r="F19" s="7"/>
      <c r="G19" s="7"/>
      <c r="H19" s="7"/>
    </row>
    <row r="20" spans="2:8">
      <c r="C20" s="7"/>
      <c r="D20" s="7"/>
      <c r="E20" s="7"/>
      <c r="F20" s="7"/>
      <c r="G20" s="7"/>
      <c r="H20" s="7"/>
    </row>
    <row r="21" spans="2:8">
      <c r="B21"/>
    </row>
    <row r="22" spans="2:8">
      <c r="B22"/>
    </row>
    <row r="23" spans="2:8">
      <c r="B23"/>
    </row>
    <row r="24" spans="2:8">
      <c r="B24"/>
    </row>
    <row r="25" spans="2:8">
      <c r="B25"/>
    </row>
    <row r="26" spans="2:8">
      <c r="B26"/>
    </row>
    <row r="27" spans="2:8">
      <c r="B27"/>
    </row>
    <row r="28" spans="2:8">
      <c r="B28"/>
    </row>
    <row r="29" spans="2:8">
      <c r="B29"/>
    </row>
    <row r="30" spans="2:8">
      <c r="B30"/>
    </row>
    <row r="31" spans="2:8">
      <c r="B31"/>
    </row>
    <row r="32" spans="2:8">
      <c r="B32"/>
    </row>
    <row r="33" spans="2:9">
      <c r="B33"/>
    </row>
    <row r="34" spans="2:9">
      <c r="B34"/>
    </row>
    <row r="35" spans="2:9">
      <c r="B35"/>
    </row>
    <row r="36" spans="2:9">
      <c r="B36"/>
    </row>
    <row r="37" spans="2:9">
      <c r="B37"/>
    </row>
    <row r="38" spans="2:9">
      <c r="B38"/>
    </row>
    <row r="39" spans="2:9">
      <c r="B39"/>
    </row>
    <row r="40" spans="2:9">
      <c r="B40"/>
    </row>
    <row r="41" spans="2:9">
      <c r="B41"/>
    </row>
    <row r="42" spans="2:9">
      <c r="B42"/>
    </row>
    <row r="43" spans="2:9">
      <c r="C43" s="7"/>
      <c r="D43" s="7"/>
      <c r="E43" s="7"/>
      <c r="F43" s="7"/>
      <c r="G43" s="7"/>
      <c r="H43" s="7"/>
      <c r="I43" s="7"/>
    </row>
  </sheetData>
  <mergeCells count="2">
    <mergeCell ref="C4:D4"/>
    <mergeCell ref="F4:G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opLeftCell="A7" zoomScale="90" zoomScaleNormal="90" workbookViewId="0">
      <selection activeCell="I5" sqref="I5"/>
    </sheetView>
  </sheetViews>
  <sheetFormatPr defaultRowHeight="15.75"/>
  <sheetData>
    <row r="1" spans="1:9" s="11" customFormat="1" ht="18.75">
      <c r="A1" s="5" t="s">
        <v>386</v>
      </c>
    </row>
    <row r="2" spans="1:9" s="11" customFormat="1"/>
    <row r="3" spans="1:9">
      <c r="A3" s="249" t="s">
        <v>283</v>
      </c>
    </row>
    <row r="4" spans="1:9">
      <c r="A4" s="234" t="s">
        <v>284</v>
      </c>
    </row>
    <row r="5" spans="1:9">
      <c r="A5" s="235" t="s">
        <v>285</v>
      </c>
      <c r="I5" s="249" t="s">
        <v>483</v>
      </c>
    </row>
    <row r="6" spans="1:9">
      <c r="A6" s="237" t="s">
        <v>286</v>
      </c>
      <c r="I6" s="235" t="s">
        <v>348</v>
      </c>
    </row>
    <row r="7" spans="1:9">
      <c r="A7" s="237" t="s">
        <v>287</v>
      </c>
      <c r="I7" s="237" t="s">
        <v>349</v>
      </c>
    </row>
    <row r="8" spans="1:9">
      <c r="A8" s="237" t="s">
        <v>288</v>
      </c>
      <c r="I8" s="237" t="s">
        <v>350</v>
      </c>
    </row>
    <row r="9" spans="1:9">
      <c r="A9" s="237" t="s">
        <v>289</v>
      </c>
      <c r="I9" s="236"/>
    </row>
    <row r="10" spans="1:9">
      <c r="A10" s="237" t="s">
        <v>290</v>
      </c>
      <c r="I10" s="237" t="s">
        <v>351</v>
      </c>
    </row>
    <row r="11" spans="1:9">
      <c r="A11" s="237" t="s">
        <v>291</v>
      </c>
      <c r="I11" s="237" t="s">
        <v>352</v>
      </c>
    </row>
    <row r="12" spans="1:9">
      <c r="A12" s="237" t="s">
        <v>292</v>
      </c>
      <c r="I12" s="237" t="s">
        <v>353</v>
      </c>
    </row>
    <row r="13" spans="1:9">
      <c r="A13" s="237" t="s">
        <v>293</v>
      </c>
      <c r="I13" s="237" t="s">
        <v>354</v>
      </c>
    </row>
    <row r="14" spans="1:9">
      <c r="A14" s="237" t="s">
        <v>294</v>
      </c>
      <c r="I14" s="237" t="s">
        <v>355</v>
      </c>
    </row>
    <row r="15" spans="1:9">
      <c r="A15" s="237" t="s">
        <v>295</v>
      </c>
      <c r="I15" s="237" t="s">
        <v>356</v>
      </c>
    </row>
    <row r="16" spans="1:9">
      <c r="A16" s="235" t="s">
        <v>55</v>
      </c>
      <c r="I16" s="237" t="s">
        <v>357</v>
      </c>
    </row>
    <row r="17" spans="1:9">
      <c r="A17" s="237" t="s">
        <v>296</v>
      </c>
      <c r="I17" s="237" t="s">
        <v>358</v>
      </c>
    </row>
    <row r="18" spans="1:9">
      <c r="A18" s="237" t="s">
        <v>297</v>
      </c>
      <c r="I18" s="237" t="s">
        <v>359</v>
      </c>
    </row>
    <row r="19" spans="1:9">
      <c r="A19" s="237" t="s">
        <v>298</v>
      </c>
      <c r="I19" s="237" t="s">
        <v>360</v>
      </c>
    </row>
    <row r="20" spans="1:9">
      <c r="A20" s="237" t="s">
        <v>299</v>
      </c>
      <c r="I20" s="237" t="s">
        <v>361</v>
      </c>
    </row>
    <row r="21" spans="1:9">
      <c r="A21" s="237" t="s">
        <v>300</v>
      </c>
      <c r="I21" s="237" t="s">
        <v>362</v>
      </c>
    </row>
    <row r="22" spans="1:9">
      <c r="A22" s="237" t="s">
        <v>301</v>
      </c>
      <c r="I22" s="237" t="s">
        <v>363</v>
      </c>
    </row>
    <row r="23" spans="1:9">
      <c r="A23" s="237" t="s">
        <v>302</v>
      </c>
      <c r="I23" s="237" t="s">
        <v>364</v>
      </c>
    </row>
    <row r="24" spans="1:9">
      <c r="A24" s="237" t="s">
        <v>303</v>
      </c>
      <c r="I24" s="237" t="s">
        <v>365</v>
      </c>
    </row>
    <row r="25" spans="1:9">
      <c r="A25" s="237" t="s">
        <v>304</v>
      </c>
    </row>
    <row r="26" spans="1:9">
      <c r="A26" s="237" t="s">
        <v>305</v>
      </c>
    </row>
    <row r="27" spans="1:9">
      <c r="A27" s="235" t="s">
        <v>306</v>
      </c>
    </row>
    <row r="28" spans="1:9">
      <c r="A28" s="237" t="s">
        <v>307</v>
      </c>
    </row>
    <row r="29" spans="1:9">
      <c r="A29" s="237" t="s">
        <v>308</v>
      </c>
    </row>
    <row r="30" spans="1:9">
      <c r="A30" s="237" t="s">
        <v>309</v>
      </c>
    </row>
    <row r="31" spans="1:9">
      <c r="A31" s="237" t="s">
        <v>310</v>
      </c>
    </row>
    <row r="32" spans="1:9">
      <c r="A32" s="237" t="s">
        <v>311</v>
      </c>
    </row>
    <row r="33" spans="1:1">
      <c r="A33" s="237" t="s">
        <v>312</v>
      </c>
    </row>
    <row r="34" spans="1:1">
      <c r="A34" s="237" t="s">
        <v>313</v>
      </c>
    </row>
    <row r="35" spans="1:1">
      <c r="A35" s="237" t="s">
        <v>314</v>
      </c>
    </row>
    <row r="36" spans="1:1">
      <c r="A36" s="237" t="s">
        <v>315</v>
      </c>
    </row>
    <row r="37" spans="1:1">
      <c r="A37" s="237" t="s">
        <v>316</v>
      </c>
    </row>
    <row r="38" spans="1:1">
      <c r="A38" s="235" t="s">
        <v>317</v>
      </c>
    </row>
    <row r="39" spans="1:1">
      <c r="A39" s="237" t="s">
        <v>318</v>
      </c>
    </row>
    <row r="40" spans="1:1">
      <c r="A40" s="237" t="s">
        <v>319</v>
      </c>
    </row>
    <row r="41" spans="1:1">
      <c r="A41" s="237" t="s">
        <v>320</v>
      </c>
    </row>
    <row r="42" spans="1:1">
      <c r="A42" s="237" t="s">
        <v>321</v>
      </c>
    </row>
    <row r="43" spans="1:1">
      <c r="A43" s="237" t="s">
        <v>322</v>
      </c>
    </row>
    <row r="44" spans="1:1">
      <c r="A44" s="237" t="s">
        <v>323</v>
      </c>
    </row>
    <row r="45" spans="1:1">
      <c r="A45" s="237" t="s">
        <v>324</v>
      </c>
    </row>
    <row r="46" spans="1:1">
      <c r="A46" s="237" t="s">
        <v>325</v>
      </c>
    </row>
    <row r="47" spans="1:1">
      <c r="A47" s="237" t="s">
        <v>326</v>
      </c>
    </row>
    <row r="48" spans="1:1">
      <c r="A48" s="237" t="s">
        <v>327</v>
      </c>
    </row>
    <row r="49" spans="1:1">
      <c r="A49" s="235" t="s">
        <v>328</v>
      </c>
    </row>
    <row r="50" spans="1:1">
      <c r="A50" s="237" t="s">
        <v>329</v>
      </c>
    </row>
    <row r="51" spans="1:1">
      <c r="A51" s="237" t="s">
        <v>330</v>
      </c>
    </row>
    <row r="52" spans="1:1">
      <c r="A52" s="237" t="s">
        <v>331</v>
      </c>
    </row>
    <row r="53" spans="1:1">
      <c r="A53" s="237" t="s">
        <v>332</v>
      </c>
    </row>
    <row r="54" spans="1:1">
      <c r="A54" s="237" t="s">
        <v>333</v>
      </c>
    </row>
    <row r="55" spans="1:1">
      <c r="A55" s="237" t="s">
        <v>334</v>
      </c>
    </row>
    <row r="56" spans="1:1">
      <c r="A56" s="237" t="s">
        <v>335</v>
      </c>
    </row>
    <row r="57" spans="1:1">
      <c r="A57" s="237" t="s">
        <v>336</v>
      </c>
    </row>
    <row r="58" spans="1:1">
      <c r="A58" s="237" t="s">
        <v>337</v>
      </c>
    </row>
    <row r="59" spans="1:1">
      <c r="A59" s="237" t="s">
        <v>338</v>
      </c>
    </row>
    <row r="60" spans="1:1">
      <c r="A60" s="235" t="s">
        <v>339</v>
      </c>
    </row>
    <row r="61" spans="1:1">
      <c r="A61" s="237" t="s">
        <v>329</v>
      </c>
    </row>
    <row r="62" spans="1:1">
      <c r="A62" s="237" t="s">
        <v>340</v>
      </c>
    </row>
    <row r="63" spans="1:1">
      <c r="A63" s="237" t="s">
        <v>341</v>
      </c>
    </row>
    <row r="64" spans="1:1">
      <c r="A64" s="237" t="s">
        <v>342</v>
      </c>
    </row>
    <row r="65" spans="1:1">
      <c r="A65" s="237" t="s">
        <v>343</v>
      </c>
    </row>
    <row r="66" spans="1:1">
      <c r="A66" s="237" t="s">
        <v>482</v>
      </c>
    </row>
    <row r="67" spans="1:1">
      <c r="A67" s="237" t="s">
        <v>344</v>
      </c>
    </row>
    <row r="68" spans="1:1">
      <c r="A68" s="237" t="s">
        <v>345</v>
      </c>
    </row>
    <row r="69" spans="1:1">
      <c r="A69" s="237" t="s">
        <v>346</v>
      </c>
    </row>
    <row r="70" spans="1:1">
      <c r="A70" s="237" t="s">
        <v>347</v>
      </c>
    </row>
  </sheetData>
  <hyperlinks>
    <hyperlink ref="A6" r:id="rId1" display="https://content.xap.com/media/19435/lesson_1_ce.pdf"/>
    <hyperlink ref="A7" r:id="rId2" display="https://content.xap.com/media/19438/lesson_2_ce.pdf"/>
    <hyperlink ref="A8" r:id="rId3" display="https://content.xap.com/media/19441/lesson_3_ce.pdf"/>
    <hyperlink ref="A9" r:id="rId4" display="https://content.xap.com/media/19444/lesson_4_ce.pdf"/>
    <hyperlink ref="A10" r:id="rId5" display="https://content.xap.com/media/19447/lesson_5_ce.pdf"/>
    <hyperlink ref="A11" r:id="rId6" display="https://content.xap.com/media/19450/lesson_6_ce.pdf"/>
    <hyperlink ref="A12" r:id="rId7" display="https://content.xap.com/media/19453/lesson_7_ce.pdf"/>
    <hyperlink ref="A13" r:id="rId8" display="https://content.xap.com/media/19456/lesson_8_ce.pdf"/>
    <hyperlink ref="A14" r:id="rId9" display="https://content.xap.com/media/19459/lesson_9_ce.pdf"/>
    <hyperlink ref="A15" r:id="rId10" display="https://content.xap.com/media/19462/lesson_10_ce.pdf"/>
    <hyperlink ref="A17" r:id="rId11" display="https://content.xap.com/media/19338/cic_postsecondary_planning_lesson_1.pdf"/>
    <hyperlink ref="A18" r:id="rId12" display="https://content.xap.com/media/19341/cic_postsecondary_planning_lesson_2.pdf"/>
    <hyperlink ref="A19" r:id="rId13" display="https://content.xap.com/media/19344/cic_postsecondary_planning_lesson_3.pdf"/>
    <hyperlink ref="A20" r:id="rId14" display="https://content.xap.com/media/19347/cic_postsecondary_planning_lesson_4.pdf"/>
    <hyperlink ref="A21" r:id="rId15" display="https://content.xap.com/media/19350/cic_postsecondary_planning_lesson_5.pdf"/>
    <hyperlink ref="A22" r:id="rId16" display="https://content.xap.com/media/19353/cic_postsecondary_planning_lesson_6.pdf"/>
    <hyperlink ref="A23" r:id="rId17" display="https://content.xap.com/media/19356/cic_postsecondary_planning_lesson_7.pdf"/>
    <hyperlink ref="A24" r:id="rId18" display="https://content.xap.com/media/19359/cic_postsecondary_planning_lesson_8.pdf"/>
    <hyperlink ref="A25" r:id="rId19" display="https://content.xap.com/media/19362/cic_postsecondary_planning_lesson_9.pdf"/>
    <hyperlink ref="A26" r:id="rId20" display="https://content.xap.com/media/19365/cic_postsecondary_planning_lesson_10.pdf"/>
    <hyperlink ref="A28" r:id="rId21" display="https://content.xap.com/media/19248/cic_high_school_academic_planning_lesson_1.pdf"/>
    <hyperlink ref="A29" r:id="rId22" display="https://content.xap.com/media/19251/cic_high_school_academic_planning_lesson_2.pdf"/>
    <hyperlink ref="A30" r:id="rId23" display="https://content.xap.com/media/19254/cic_high_school_academic_planning_lesson_3.pdf"/>
    <hyperlink ref="A31" r:id="rId24" display="https://content.xap.com/media/19257/cic_high_school_academic_planning_lesson_4.pdf"/>
    <hyperlink ref="A32" r:id="rId25" display="https://content.xap.com/media/19260/cic_high_school_academic_planning_lesson_5.pdf"/>
    <hyperlink ref="A33" r:id="rId26" display="https://content.xap.com/media/19263/cic_high_school_academic_planning_lesson_6.pdf"/>
    <hyperlink ref="A34" r:id="rId27" display="https://content.xap.com/media/19266/cic_high_school_academic_planning_lesson_7.pdf"/>
    <hyperlink ref="A35" r:id="rId28" display="https://content.xap.com/media/19269/cic_high_school_academic_planning_lesson_8.pdf"/>
    <hyperlink ref="A36" r:id="rId29" display="https://content.xap.com/media/19272/cic_high_school_academic_planning_lesson_9.pdf"/>
    <hyperlink ref="A37" r:id="rId30" display="https://content.xap.com/media/19275/cic_high_school_academic_planning_lesson_10.pdf"/>
    <hyperlink ref="A39" r:id="rId31" display="https://content.xap.com/media/19211/cic_financial_aid_planning_lesson_1.pdf"/>
    <hyperlink ref="A40" r:id="rId32" display="https://content.xap.com/media/19214/cic_financial_aid_planning_lesson_2.pdf"/>
    <hyperlink ref="A41" r:id="rId33" display="https://content.xap.com/media/19217/cic_financial_aid_planning_lesson_3.pdf"/>
    <hyperlink ref="A42" r:id="rId34" display="https://content.xap.com/media/19220/cic_financial_aid_planning_lesson_4.pdf"/>
    <hyperlink ref="A43" r:id="rId35" display="https://content.xap.com/media/19223/lesson_plan_fap5_fafsaiskey2016.pdf"/>
    <hyperlink ref="A44" r:id="rId36" display="https://content.xap.com/media/19226/cic_financial_aid_planning_lesson_6.pdf"/>
    <hyperlink ref="A45" r:id="rId37" display="https://content.xap.com/media/19229/cic_financial_aid_planning_lesson_7.pdf"/>
    <hyperlink ref="A46" r:id="rId38" display="https://content.xap.com/media/19232/cic_financial_aid_planning_lesson_8.pdf"/>
    <hyperlink ref="A47" r:id="rId39" display="https://content.xap.com/media/19235/cic_financial_aid_planning_lesson_9.pdf"/>
    <hyperlink ref="A48" r:id="rId40" display="https://content.xap.com/media/19238/cic_financial_aid_planning_lesson_10.pdf"/>
    <hyperlink ref="A50" r:id="rId41" display="https://content.xap.com/media/19278/cic_job_search_lesson_1.pdf"/>
    <hyperlink ref="A51" r:id="rId42" display="https://content.xap.com/media/19281/cic_job_search_lesson_2.pdf"/>
    <hyperlink ref="A52" r:id="rId43" display="https://content.xap.com/media/19284/cic_job_search_lesson_3.pdf"/>
    <hyperlink ref="A53" r:id="rId44" display="https://content.xap.com/media/19287/cic_job_search_lesson_4.pdf"/>
    <hyperlink ref="A54" r:id="rId45" display="https://content.xap.com/media/19290/cic_job_search_lesson_5.pdf"/>
    <hyperlink ref="A55" r:id="rId46" display="https://content.xap.com/media/19293/cic_job_search_lesson_6.pdf"/>
    <hyperlink ref="A56" r:id="rId47" display="https://content.xap.com/media/19296/cic_job_search_lesson_7.pdf"/>
    <hyperlink ref="A57" r:id="rId48" display="https://content.xap.com/media/19299/cic_job_search_lesson_8.pdf"/>
    <hyperlink ref="A58" r:id="rId49" display="https://content.xap.com/media/19302/cic_job_search__lesson_9.pdf"/>
    <hyperlink ref="A59" r:id="rId50" display="https://content.xap.com/media/19305/cic_job_search_lesson_10.pdf"/>
    <hyperlink ref="A61" r:id="rId51" display="https://content.xap.com/media/19308/cic_lifelong_portfolio_lesson_1.pdf"/>
    <hyperlink ref="A62" r:id="rId52" display="https://content.xap.com/media/19311/cic_lifelong_portfolio_lesson_2.pdf"/>
    <hyperlink ref="A63" r:id="rId53" display="https://content.xap.com/media/19314/cic_lifelong_portfolio_lesson_3.pdf"/>
    <hyperlink ref="A64" r:id="rId54" display="https://content.xap.com/media/19317/cic_lifelong_portfolio_lesson_4.pdf"/>
    <hyperlink ref="A65" r:id="rId55" display="https://content.xap.com/media/19320/cic_lifelong_portfolio_lesson_5.pdf"/>
    <hyperlink ref="A66" r:id="rId56" display="https://content.xap.com/media/19323/cic_lifelong_portfolio_lesson_6.pdf"/>
    <hyperlink ref="A67" r:id="rId57" display="https://content.xap.com/media/19326/cic_lifelong_portfolio_lesson_7.pdf"/>
    <hyperlink ref="A68" r:id="rId58" display="https://content.xap.com/media/19329/cic_job_search_lesson_8.pdf"/>
    <hyperlink ref="A69" r:id="rId59" display="https://content.xap.com/media/19332/cic_lifelong_portfolio_lesson_9.pdf"/>
    <hyperlink ref="A70" r:id="rId60" display="https://content.xap.com/media/19335/cic_lifelong_portfolio_lesson_10.pdf"/>
    <hyperlink ref="I7" r:id="rId61" display="https://content.xap.com/media/19429/more_successful_transition_guide_intro_transitions-1.pdf"/>
    <hyperlink ref="I8" r:id="rId62" display="https://content.xap.com/media/19375/20_top_questions_and_ways_to_answer_them_cic.pdf"/>
    <hyperlink ref="I10" r:id="rId63" display="https://content.xap.com/media/19378/cic_tpg_worksheet_01.pdf"/>
    <hyperlink ref="I11" r:id="rId64" display="https://content.xap.com/media/19381/cic_tpg_worksheet_02__2_.pdf"/>
    <hyperlink ref="I12" r:id="rId65" display="https://content.xap.com/media/19384/cic_tpg_worksheet_03.pdf"/>
    <hyperlink ref="I13" r:id="rId66" display="https://content.xap.com/media/19387/cic_tpg_worksheet_04__2_.pdf"/>
    <hyperlink ref="I14" r:id="rId67" display="https://content.xap.com/media/19390/cic_tpg_worksheet_05.pdf"/>
    <hyperlink ref="I15" r:id="rId68" display="https://content.xap.com/media/19393/cic_tpg_worksheet_06.pdf"/>
    <hyperlink ref="I16" r:id="rId69" display="https://content.xap.com/media/19396/cic_tpg_worksheet_07.pdf"/>
    <hyperlink ref="I17" r:id="rId70" display="https://content.xap.com/media/19399/cic_tpg_worksheet_08.pdf"/>
    <hyperlink ref="I18" r:id="rId71" display="https://content.xap.com/media/19402/cic_tpg_worksheet_09.pdf"/>
    <hyperlink ref="I19" r:id="rId72" display="https://content.xap.com/media/19405/cic_tpg_worksheet_10.pdf"/>
    <hyperlink ref="I20" r:id="rId73" display="https://content.xap.com/media/19408/cic_tpg_worksheet_11.pdf"/>
    <hyperlink ref="I21" r:id="rId74" display="https://content.xap.com/media/19411/cic_tpg_worksheet_12.pdf"/>
    <hyperlink ref="I22" r:id="rId75" display="https://content.xap.com/media/19414/cic_tpg_worksheet_13.pdf"/>
    <hyperlink ref="I23" r:id="rId76" display="https://content.xap.com/media/19417/cic_tpg_worksheet_14.pdf"/>
    <hyperlink ref="I24" r:id="rId77" display="https://content.xap.com/media/19420/tpg_worksheet_15.pdf"/>
  </hyperlinks>
  <pageMargins left="0.25" right="0.25" top="0.75" bottom="0.75" header="0.3" footer="0.3"/>
  <pageSetup scale="69" fitToHeight="0" orientation="portrait" r:id="rId7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A4" zoomScale="80" zoomScaleNormal="80" workbookViewId="0">
      <selection activeCell="C32" sqref="C32"/>
    </sheetView>
  </sheetViews>
  <sheetFormatPr defaultRowHeight="15.75"/>
  <cols>
    <col min="12" max="12" width="6.5" customWidth="1"/>
    <col min="13" max="13" width="6.75" customWidth="1"/>
    <col min="14" max="14" width="18.875" customWidth="1"/>
    <col min="15" max="15" width="12" bestFit="1" customWidth="1"/>
  </cols>
  <sheetData>
    <row r="1" spans="1:17" s="11" customFormat="1" ht="18.75">
      <c r="A1" s="5" t="s">
        <v>385</v>
      </c>
      <c r="B1" s="5"/>
      <c r="C1" s="5"/>
    </row>
    <row r="2" spans="1:17" s="11" customFormat="1" ht="18.75">
      <c r="A2" s="5"/>
      <c r="B2" s="5"/>
      <c r="C2" s="5"/>
    </row>
    <row r="3" spans="1:17" s="11" customFormat="1"/>
    <row r="4" spans="1:17">
      <c r="K4" s="248"/>
    </row>
    <row r="5" spans="1:17">
      <c r="K5" s="248"/>
      <c r="L5" t="s">
        <v>379</v>
      </c>
      <c r="O5" s="241">
        <v>468145</v>
      </c>
    </row>
    <row r="6" spans="1:17">
      <c r="K6" s="248"/>
    </row>
    <row r="7" spans="1:17">
      <c r="K7" s="248"/>
      <c r="L7" s="245" t="s">
        <v>378</v>
      </c>
      <c r="M7" s="11"/>
      <c r="N7" s="11"/>
    </row>
    <row r="8" spans="1:17">
      <c r="K8" s="248"/>
      <c r="L8" s="240">
        <v>2.3E-2</v>
      </c>
      <c r="N8" s="11" t="s">
        <v>372</v>
      </c>
      <c r="O8" s="241">
        <v>10530</v>
      </c>
    </row>
    <row r="9" spans="1:17">
      <c r="K9" s="248"/>
    </row>
    <row r="10" spans="1:17">
      <c r="K10" s="248"/>
    </row>
    <row r="11" spans="1:17">
      <c r="K11" s="248"/>
    </row>
    <row r="12" spans="1:17">
      <c r="K12" s="248"/>
      <c r="L12" s="11" t="s">
        <v>368</v>
      </c>
      <c r="M12" s="11"/>
      <c r="N12" s="11"/>
      <c r="O12" s="11">
        <v>2015</v>
      </c>
      <c r="P12" s="11"/>
      <c r="Q12" s="11"/>
    </row>
    <row r="13" spans="1:17">
      <c r="K13" s="248"/>
      <c r="L13" s="11" t="s">
        <v>369</v>
      </c>
      <c r="M13" s="11"/>
      <c r="N13" s="11"/>
      <c r="O13" s="14">
        <v>53128</v>
      </c>
      <c r="P13" s="11"/>
      <c r="Q13" s="11"/>
    </row>
    <row r="14" spans="1:17">
      <c r="K14" s="248"/>
      <c r="L14" s="11" t="s">
        <v>370</v>
      </c>
      <c r="M14" s="11"/>
      <c r="N14" s="11"/>
      <c r="O14" s="14">
        <v>30042</v>
      </c>
      <c r="P14" s="11"/>
      <c r="Q14" s="11"/>
    </row>
    <row r="15" spans="1:17">
      <c r="K15" s="248"/>
      <c r="L15" s="13" t="s">
        <v>371</v>
      </c>
      <c r="M15" s="11"/>
      <c r="N15" s="11"/>
      <c r="O15" s="241">
        <f>O13-O14</f>
        <v>23086</v>
      </c>
      <c r="P15" s="239"/>
      <c r="Q15" s="11"/>
    </row>
    <row r="16" spans="1:17">
      <c r="K16" s="248"/>
      <c r="L16" s="11"/>
      <c r="M16" s="11"/>
      <c r="N16" s="11"/>
      <c r="O16" s="11"/>
      <c r="P16" s="11"/>
      <c r="Q16" s="11"/>
    </row>
    <row r="17" spans="1:17">
      <c r="K17" s="248"/>
      <c r="L17" s="11"/>
      <c r="M17" s="11"/>
      <c r="N17" s="11"/>
      <c r="O17" s="11"/>
      <c r="P17" s="11"/>
      <c r="Q17" s="11"/>
    </row>
    <row r="18" spans="1:17">
      <c r="K18" s="248"/>
      <c r="L18" s="11"/>
      <c r="M18" s="11"/>
      <c r="N18" s="11"/>
      <c r="O18" s="11"/>
      <c r="P18" s="11"/>
      <c r="Q18" s="11"/>
    </row>
    <row r="19" spans="1:17">
      <c r="K19" s="248"/>
      <c r="L19" s="11" t="s">
        <v>373</v>
      </c>
      <c r="M19" s="11"/>
      <c r="N19" s="11"/>
      <c r="O19" s="11"/>
      <c r="P19" s="242">
        <v>0.30599999999999999</v>
      </c>
      <c r="Q19" s="11"/>
    </row>
    <row r="20" spans="1:17">
      <c r="K20" s="248"/>
      <c r="L20" s="13" t="s">
        <v>376</v>
      </c>
      <c r="M20" s="11"/>
      <c r="N20" s="11"/>
      <c r="O20" s="243">
        <f>O14*0.69</f>
        <v>20728.98</v>
      </c>
      <c r="P20" s="242">
        <f>1-P19</f>
        <v>0.69399999999999995</v>
      </c>
      <c r="Q20" s="11"/>
    </row>
    <row r="21" spans="1:17">
      <c r="K21" s="248"/>
      <c r="L21" s="11"/>
      <c r="M21" s="11"/>
      <c r="N21" s="11"/>
      <c r="O21" s="11"/>
      <c r="P21" s="11"/>
      <c r="Q21" s="11"/>
    </row>
    <row r="22" spans="1:17">
      <c r="K22" s="248"/>
      <c r="L22" s="11"/>
      <c r="M22" s="11"/>
      <c r="N22" s="11"/>
      <c r="O22" s="11"/>
      <c r="P22" s="11"/>
      <c r="Q22" s="11"/>
    </row>
    <row r="23" spans="1:17">
      <c r="K23" s="248"/>
      <c r="L23" s="11"/>
      <c r="M23" s="11"/>
      <c r="N23" s="11"/>
      <c r="O23" s="11"/>
      <c r="P23" s="11"/>
      <c r="Q23" s="11"/>
    </row>
    <row r="24" spans="1:17">
      <c r="K24" s="248"/>
      <c r="L24" s="11" t="s">
        <v>380</v>
      </c>
      <c r="M24" s="11"/>
      <c r="N24" s="11"/>
      <c r="O24" s="11"/>
      <c r="P24" s="11"/>
      <c r="Q24" s="11"/>
    </row>
    <row r="25" spans="1:17">
      <c r="K25" s="248"/>
      <c r="L25" s="244" t="s">
        <v>377</v>
      </c>
      <c r="M25" s="11"/>
      <c r="N25" s="11"/>
      <c r="O25" s="11"/>
      <c r="P25" s="11"/>
      <c r="Q25" s="11"/>
    </row>
    <row r="26" spans="1:17">
      <c r="K26" s="248"/>
      <c r="L26" s="1088" t="s">
        <v>366</v>
      </c>
      <c r="M26" s="1088"/>
      <c r="N26" s="11"/>
      <c r="O26" s="18" t="s">
        <v>367</v>
      </c>
      <c r="P26" s="262"/>
      <c r="Q26" s="262"/>
    </row>
    <row r="27" spans="1:17">
      <c r="K27" s="248"/>
      <c r="L27" s="11">
        <v>2015</v>
      </c>
      <c r="M27" s="11">
        <v>2016</v>
      </c>
      <c r="N27" s="11">
        <v>2015</v>
      </c>
      <c r="O27" s="11">
        <v>2016</v>
      </c>
      <c r="P27" s="11"/>
      <c r="Q27" s="11"/>
    </row>
    <row r="28" spans="1:17">
      <c r="K28" s="248"/>
      <c r="L28" s="14">
        <v>2723</v>
      </c>
      <c r="M28" s="14">
        <v>2795</v>
      </c>
      <c r="N28" s="11">
        <v>111</v>
      </c>
      <c r="O28" s="11">
        <v>96</v>
      </c>
      <c r="P28" s="11"/>
      <c r="Q28" s="11"/>
    </row>
    <row r="29" spans="1:17">
      <c r="K29" s="248"/>
      <c r="L29" s="11"/>
      <c r="M29" s="11"/>
      <c r="N29" s="247"/>
      <c r="O29" s="246">
        <v>96000</v>
      </c>
      <c r="P29" s="247"/>
      <c r="Q29" s="11"/>
    </row>
    <row r="30" spans="1:17">
      <c r="K30" s="248"/>
      <c r="L30" s="11"/>
      <c r="M30" s="11"/>
      <c r="N30" s="11"/>
      <c r="O30" s="11"/>
      <c r="P30" s="11"/>
      <c r="Q30" s="11"/>
    </row>
    <row r="31" spans="1:17">
      <c r="K31" s="248"/>
      <c r="L31" s="13" t="s">
        <v>452</v>
      </c>
      <c r="M31" s="11"/>
      <c r="N31" s="11"/>
      <c r="O31" s="241">
        <v>18000</v>
      </c>
      <c r="P31" s="11"/>
      <c r="Q31" s="11"/>
    </row>
    <row r="32" spans="1:17">
      <c r="A32" t="s">
        <v>374</v>
      </c>
      <c r="B32" t="s">
        <v>375</v>
      </c>
      <c r="C32" s="241">
        <v>391725</v>
      </c>
      <c r="K32" s="248"/>
      <c r="L32" s="11"/>
      <c r="M32" s="11"/>
      <c r="N32" s="11"/>
      <c r="O32" s="11"/>
      <c r="P32" s="11"/>
      <c r="Q32" s="11"/>
    </row>
    <row r="33" spans="3:17" s="11" customFormat="1">
      <c r="C33" s="241"/>
      <c r="K33" t="s">
        <v>382</v>
      </c>
      <c r="L33" s="11" t="s">
        <v>381</v>
      </c>
    </row>
    <row r="34" spans="3:17" s="11" customFormat="1">
      <c r="C34" s="241"/>
      <c r="K34" s="265"/>
      <c r="N34" s="266" t="s">
        <v>453</v>
      </c>
      <c r="O34" s="238" t="s">
        <v>384</v>
      </c>
    </row>
    <row r="35" spans="3:17">
      <c r="L35" s="11"/>
      <c r="M35" s="11"/>
      <c r="N35" s="11"/>
      <c r="O35" s="11"/>
      <c r="P35" s="11"/>
      <c r="Q35" s="11"/>
    </row>
    <row r="36" spans="3:17">
      <c r="L36" s="11"/>
      <c r="M36" s="11"/>
      <c r="N36" s="13" t="s">
        <v>383</v>
      </c>
      <c r="O36" s="264">
        <f>O29+O20+O15+O8+O5+O31</f>
        <v>636489.98</v>
      </c>
      <c r="P36" s="11"/>
      <c r="Q36" s="11"/>
    </row>
    <row r="37" spans="3:17">
      <c r="L37" s="11"/>
      <c r="M37" s="11"/>
      <c r="N37" s="11"/>
      <c r="O37" s="11"/>
      <c r="P37" s="11"/>
      <c r="Q37" s="11"/>
    </row>
    <row r="38" spans="3:17">
      <c r="M38">
        <v>2015</v>
      </c>
      <c r="N38" t="s">
        <v>426</v>
      </c>
      <c r="O38" s="14">
        <v>5456584</v>
      </c>
    </row>
    <row r="39" spans="3:17">
      <c r="O39" s="256">
        <f>O36/O38</f>
        <v>0.11664623508040928</v>
      </c>
    </row>
  </sheetData>
  <mergeCells count="1">
    <mergeCell ref="L26:M26"/>
  </mergeCells>
  <pageMargins left="0.25" right="0.25" top="0.75" bottom="0.75" header="0.3" footer="0.3"/>
  <pageSetup scale="81"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A13" zoomScale="80" zoomScaleNormal="80" workbookViewId="0">
      <selection activeCell="B12" sqref="B12"/>
    </sheetView>
  </sheetViews>
  <sheetFormatPr defaultRowHeight="15.75"/>
  <sheetData>
    <row r="1" spans="1:3" ht="18.75">
      <c r="A1" s="5" t="s">
        <v>481</v>
      </c>
    </row>
    <row r="3" spans="1:3">
      <c r="A3" t="s">
        <v>389</v>
      </c>
      <c r="C3" t="s">
        <v>425</v>
      </c>
    </row>
    <row r="4" spans="1:3" s="11" customFormat="1"/>
    <row r="5" spans="1:3">
      <c r="A5" t="s">
        <v>390</v>
      </c>
      <c r="C5" s="250" t="s">
        <v>391</v>
      </c>
    </row>
    <row r="6" spans="1:3">
      <c r="C6" s="250" t="s">
        <v>392</v>
      </c>
    </row>
    <row r="7" spans="1:3">
      <c r="C7" s="250" t="s">
        <v>396</v>
      </c>
    </row>
  </sheetData>
  <pageMargins left="0.25" right="0.25" top="0.75" bottom="0.75" header="0.3" footer="0.3"/>
  <pageSetup scale="76"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opLeftCell="A16" workbookViewId="0">
      <selection activeCell="J25" sqref="J25"/>
    </sheetView>
  </sheetViews>
  <sheetFormatPr defaultRowHeight="15.75"/>
  <sheetData>
    <row r="1" spans="1:5" s="11" customFormat="1" ht="18.75">
      <c r="A1" s="5" t="s">
        <v>393</v>
      </c>
    </row>
    <row r="2" spans="1:5" s="11" customFormat="1"/>
    <row r="3" spans="1:5" s="11" customFormat="1">
      <c r="A3" s="13" t="s">
        <v>394</v>
      </c>
    </row>
    <row r="4" spans="1:5" s="11" customFormat="1"/>
    <row r="5" spans="1:5">
      <c r="A5" s="11" t="s">
        <v>389</v>
      </c>
      <c r="B5" s="11"/>
      <c r="C5" s="11" t="s">
        <v>398</v>
      </c>
      <c r="D5" s="11"/>
      <c r="E5" s="11"/>
    </row>
    <row r="6" spans="1:5">
      <c r="A6" s="11"/>
      <c r="B6" s="11"/>
      <c r="C6" s="11" t="s">
        <v>399</v>
      </c>
      <c r="D6" s="11"/>
      <c r="E6" s="11"/>
    </row>
    <row r="7" spans="1:5" s="11" customFormat="1"/>
    <row r="8" spans="1:5">
      <c r="A8" s="11" t="s">
        <v>390</v>
      </c>
      <c r="B8" s="11"/>
      <c r="C8" s="250" t="s">
        <v>397</v>
      </c>
      <c r="D8" s="11"/>
      <c r="E8" s="11"/>
    </row>
    <row r="9" spans="1:5">
      <c r="A9" s="11"/>
      <c r="B9" s="11"/>
      <c r="C9" s="250" t="s">
        <v>400</v>
      </c>
      <c r="D9" s="11"/>
      <c r="E9" s="11"/>
    </row>
    <row r="10" spans="1:5">
      <c r="A10" s="11"/>
      <c r="B10" s="11"/>
      <c r="C10" s="250" t="s">
        <v>395</v>
      </c>
      <c r="D10" s="11"/>
      <c r="E10" s="11"/>
    </row>
    <row r="11" spans="1:5">
      <c r="C11" s="250" t="s">
        <v>407</v>
      </c>
    </row>
    <row r="14" spans="1:5">
      <c r="A14" s="13" t="s">
        <v>401</v>
      </c>
    </row>
    <row r="15" spans="1:5">
      <c r="C15" t="s">
        <v>423</v>
      </c>
    </row>
    <row r="16" spans="1:5" s="11" customFormat="1">
      <c r="C16" s="11" t="s">
        <v>424</v>
      </c>
    </row>
    <row r="17" spans="1:3" s="11" customFormat="1"/>
    <row r="18" spans="1:3">
      <c r="A18" s="13" t="s">
        <v>402</v>
      </c>
    </row>
    <row r="19" spans="1:3">
      <c r="C19" t="s">
        <v>404</v>
      </c>
    </row>
    <row r="20" spans="1:3">
      <c r="C20" t="s">
        <v>403</v>
      </c>
    </row>
    <row r="22" spans="1:3">
      <c r="A22" s="13" t="s">
        <v>454</v>
      </c>
    </row>
    <row r="24" spans="1:3">
      <c r="A24" t="s">
        <v>455</v>
      </c>
    </row>
    <row r="25" spans="1:3">
      <c r="B25" t="s">
        <v>456</v>
      </c>
    </row>
    <row r="26" spans="1:3">
      <c r="B26" t="s">
        <v>457</v>
      </c>
    </row>
    <row r="27" spans="1:3">
      <c r="B27" t="s">
        <v>458</v>
      </c>
    </row>
    <row r="29" spans="1:3">
      <c r="A29" s="13" t="s">
        <v>459</v>
      </c>
    </row>
    <row r="30" spans="1:3">
      <c r="B30" t="s">
        <v>460</v>
      </c>
    </row>
    <row r="31" spans="1:3">
      <c r="B31" t="s">
        <v>461</v>
      </c>
    </row>
    <row r="32" spans="1:3">
      <c r="B32" t="s">
        <v>480</v>
      </c>
    </row>
    <row r="34" spans="1:2">
      <c r="A34" s="13" t="s">
        <v>479</v>
      </c>
    </row>
    <row r="35" spans="1:2">
      <c r="B35" t="s">
        <v>462</v>
      </c>
    </row>
  </sheetData>
  <pageMargins left="0.25" right="0.25" top="0.75" bottom="0.75" header="0.3" footer="0.3"/>
  <pageSetup scale="8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9"/>
  <sheetViews>
    <sheetView topLeftCell="A38" zoomScale="90" zoomScaleNormal="90" workbookViewId="0">
      <selection activeCell="A60" sqref="A60"/>
    </sheetView>
  </sheetViews>
  <sheetFormatPr defaultRowHeight="15.75"/>
  <sheetData>
    <row r="1" spans="1:1" ht="18.75">
      <c r="A1" s="5" t="s">
        <v>422</v>
      </c>
    </row>
    <row r="2" spans="1:1" s="11" customFormat="1"/>
    <row r="3" spans="1:1" s="11" customFormat="1"/>
    <row r="4" spans="1:1" s="11" customFormat="1"/>
    <row r="5" spans="1:1" s="11" customFormat="1">
      <c r="A5" s="13" t="s">
        <v>420</v>
      </c>
    </row>
    <row r="6" spans="1:1" s="11" customFormat="1"/>
    <row r="7" spans="1:1" s="11" customFormat="1"/>
    <row r="8" spans="1:1" s="11" customFormat="1"/>
    <row r="9" spans="1:1" s="11" customFormat="1"/>
    <row r="10" spans="1:1" s="11" customFormat="1"/>
    <row r="11" spans="1:1" s="11" customFormat="1">
      <c r="A11" s="255" t="s">
        <v>421</v>
      </c>
    </row>
    <row r="12" spans="1:1" s="11" customFormat="1"/>
    <row r="13" spans="1:1" s="11" customFormat="1"/>
    <row r="14" spans="1:1" s="11" customFormat="1"/>
    <row r="15" spans="1:1" s="11" customFormat="1"/>
    <row r="16" spans="1:1" s="11" customFormat="1"/>
    <row r="17" spans="1:1" s="11" customFormat="1"/>
    <row r="18" spans="1:1" s="11" customFormat="1"/>
    <row r="19" spans="1:1" s="11" customFormat="1"/>
    <row r="20" spans="1:1" s="11" customFormat="1"/>
    <row r="21" spans="1:1" s="11" customFormat="1"/>
    <row r="22" spans="1:1" s="11" customFormat="1"/>
    <row r="23" spans="1:1">
      <c r="A23" s="13" t="s">
        <v>419</v>
      </c>
    </row>
    <row r="24" spans="1:1" s="11" customFormat="1"/>
    <row r="25" spans="1:1" s="11" customFormat="1"/>
    <row r="26" spans="1:1" s="11" customFormat="1"/>
    <row r="27" spans="1:1" s="11" customFormat="1"/>
    <row r="28" spans="1:1" s="11" customFormat="1"/>
    <row r="29" spans="1:1" s="11" customFormat="1"/>
    <row r="30" spans="1:1" s="11" customFormat="1"/>
    <row r="31" spans="1:1" s="11" customFormat="1"/>
    <row r="32" spans="1:1" s="11" customFormat="1"/>
    <row r="33" spans="1:1" s="11" customFormat="1"/>
    <row r="34" spans="1:1" s="11" customFormat="1"/>
    <row r="35" spans="1:1" s="11" customFormat="1"/>
    <row r="36" spans="1:1" s="11" customFormat="1"/>
    <row r="37" spans="1:1" s="11" customFormat="1"/>
    <row r="38" spans="1:1" s="11" customFormat="1"/>
    <row r="39" spans="1:1" s="11" customFormat="1"/>
    <row r="40" spans="1:1" s="11" customFormat="1"/>
    <row r="41" spans="1:1">
      <c r="A41" s="13" t="s">
        <v>416</v>
      </c>
    </row>
    <row r="49" spans="1:2">
      <c r="A49" s="251" t="s">
        <v>408</v>
      </c>
    </row>
    <row r="50" spans="1:2">
      <c r="B50" s="279" t="s">
        <v>477</v>
      </c>
    </row>
    <row r="51" spans="1:2">
      <c r="B51" s="278" t="s">
        <v>478</v>
      </c>
    </row>
    <row r="52" spans="1:2">
      <c r="B52" t="s">
        <v>413</v>
      </c>
    </row>
    <row r="53" spans="1:2">
      <c r="B53" t="s">
        <v>410</v>
      </c>
    </row>
    <row r="54" spans="1:2">
      <c r="B54" t="s">
        <v>411</v>
      </c>
    </row>
    <row r="55" spans="1:2">
      <c r="B55" t="s">
        <v>414</v>
      </c>
    </row>
    <row r="56" spans="1:2">
      <c r="B56" t="s">
        <v>412</v>
      </c>
    </row>
    <row r="57" spans="1:2">
      <c r="B57" t="s">
        <v>409</v>
      </c>
    </row>
    <row r="60" spans="1:2">
      <c r="A60" s="254" t="s">
        <v>417</v>
      </c>
    </row>
    <row r="61" spans="1:2">
      <c r="B61" s="13" t="s">
        <v>415</v>
      </c>
    </row>
    <row r="62" spans="1:2">
      <c r="B62" s="252"/>
    </row>
    <row r="63" spans="1:2">
      <c r="B63" s="253"/>
    </row>
    <row r="69" spans="1:1">
      <c r="A69" s="13" t="s">
        <v>418</v>
      </c>
    </row>
  </sheetData>
  <hyperlinks>
    <hyperlink ref="B50" r:id="rId1"/>
  </hyperlinks>
  <pageMargins left="0.25" right="0.25" top="0.75" bottom="0.75" header="0.3" footer="0.3"/>
  <pageSetup scale="85" fitToHeight="0" orientation="landscape" r:id="rId2"/>
  <rowBreaks count="1" manualBreakCount="1">
    <brk id="37" max="1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0"/>
  <sheetViews>
    <sheetView zoomScaleNormal="100" workbookViewId="0">
      <pane xSplit="3" ySplit="11" topLeftCell="D120" activePane="bottomRight" state="frozen"/>
      <selection pane="topRight" activeCell="E1" sqref="E1"/>
      <selection pane="bottomLeft" activeCell="A5" sqref="A5"/>
      <selection pane="bottomRight" activeCell="E130" sqref="E130"/>
    </sheetView>
  </sheetViews>
  <sheetFormatPr defaultColWidth="9" defaultRowHeight="15.75"/>
  <cols>
    <col min="1" max="1" width="11" style="312" customWidth="1"/>
    <col min="2" max="2" width="21.125" style="417" customWidth="1"/>
    <col min="3" max="3" width="17.375" style="312" customWidth="1"/>
    <col min="4" max="5" width="9.125" style="312" customWidth="1"/>
    <col min="6" max="6" width="20.125" style="573" customWidth="1"/>
    <col min="7" max="7" width="64.75" style="573" customWidth="1"/>
    <col min="8" max="8" width="14" style="612" customWidth="1"/>
    <col min="9" max="9" width="20.75" style="612" customWidth="1"/>
    <col min="10" max="10" width="42.875" style="623" customWidth="1"/>
    <col min="11" max="16384" width="9" style="312"/>
  </cols>
  <sheetData>
    <row r="1" spans="1:14" ht="18">
      <c r="A1" s="572" t="s">
        <v>1373</v>
      </c>
      <c r="B1" s="572"/>
      <c r="C1" s="572"/>
      <c r="D1" s="572"/>
      <c r="J1" s="613" t="s">
        <v>1437</v>
      </c>
    </row>
    <row r="2" spans="1:14">
      <c r="J2" s="613" t="s">
        <v>1438</v>
      </c>
    </row>
    <row r="3" spans="1:14" ht="15.75" customHeight="1">
      <c r="A3" s="902"/>
      <c r="B3" s="902"/>
      <c r="C3" s="902"/>
      <c r="D3" s="518"/>
      <c r="E3" s="458"/>
      <c r="F3" s="595"/>
      <c r="G3" s="589"/>
      <c r="H3" s="614"/>
      <c r="I3" s="614"/>
      <c r="J3" s="615" t="s">
        <v>1439</v>
      </c>
      <c r="K3" s="404"/>
      <c r="L3" s="404"/>
      <c r="M3" s="404"/>
      <c r="N3" s="404"/>
    </row>
    <row r="4" spans="1:14" ht="63" customHeight="1">
      <c r="A4" s="902"/>
      <c r="B4" s="902"/>
      <c r="C4" s="902"/>
      <c r="D4" s="518"/>
      <c r="E4" s="459"/>
      <c r="F4" s="596"/>
      <c r="G4" s="589"/>
      <c r="H4" s="614"/>
      <c r="I4" s="614"/>
      <c r="J4" s="616"/>
      <c r="K4" s="404"/>
      <c r="L4" s="404"/>
      <c r="M4" s="404"/>
      <c r="N4" s="404"/>
    </row>
    <row r="5" spans="1:14" ht="12.75">
      <c r="A5" s="902"/>
      <c r="B5" s="902"/>
      <c r="C5" s="902"/>
      <c r="D5" s="518"/>
      <c r="E5" s="459"/>
      <c r="F5" s="596"/>
      <c r="G5" s="589"/>
      <c r="H5" s="614"/>
      <c r="I5" s="614"/>
      <c r="J5" s="616"/>
      <c r="K5" s="404"/>
      <c r="L5" s="404"/>
      <c r="M5" s="404"/>
      <c r="N5" s="404"/>
    </row>
    <row r="6" spans="1:14" ht="26.25" hidden="1" customHeight="1">
      <c r="A6" s="903"/>
      <c r="B6" s="903"/>
      <c r="C6" s="903"/>
      <c r="D6" s="516"/>
      <c r="E6" s="459"/>
      <c r="F6" s="596"/>
      <c r="G6" s="589"/>
      <c r="H6" s="614"/>
      <c r="I6" s="614"/>
      <c r="J6" s="616"/>
      <c r="K6" s="404"/>
      <c r="L6" s="404"/>
      <c r="M6" s="404"/>
      <c r="N6" s="404"/>
    </row>
    <row r="7" spans="1:14" ht="15" hidden="1" customHeight="1">
      <c r="A7" s="904"/>
      <c r="B7" s="904"/>
      <c r="C7" s="904"/>
      <c r="D7" s="517"/>
      <c r="E7" s="459"/>
      <c r="F7" s="596"/>
      <c r="G7" s="589"/>
      <c r="H7" s="614"/>
      <c r="I7" s="614"/>
      <c r="J7" s="616"/>
      <c r="K7" s="404"/>
      <c r="L7" s="404"/>
      <c r="M7" s="404"/>
      <c r="N7" s="404"/>
    </row>
    <row r="8" spans="1:14" ht="23.25" hidden="1" customHeight="1">
      <c r="A8" s="904"/>
      <c r="B8" s="904"/>
      <c r="C8" s="904"/>
      <c r="D8" s="517"/>
      <c r="E8" s="459"/>
      <c r="F8" s="596"/>
      <c r="G8" s="589"/>
      <c r="H8" s="614"/>
      <c r="I8" s="614"/>
      <c r="J8" s="616"/>
      <c r="K8" s="404"/>
      <c r="L8" s="404"/>
      <c r="M8" s="404"/>
      <c r="N8" s="404"/>
    </row>
    <row r="9" spans="1:14" ht="15" hidden="1" customHeight="1">
      <c r="A9" s="904"/>
      <c r="B9" s="904"/>
      <c r="C9" s="904"/>
      <c r="D9" s="517"/>
      <c r="E9" s="459"/>
      <c r="F9" s="596"/>
      <c r="G9" s="589"/>
      <c r="H9" s="614"/>
      <c r="I9" s="614"/>
      <c r="J9" s="616"/>
      <c r="K9" s="404"/>
      <c r="L9" s="404"/>
      <c r="M9" s="404"/>
      <c r="N9" s="404"/>
    </row>
    <row r="10" spans="1:14" ht="15" hidden="1" customHeight="1" thickBot="1">
      <c r="A10" s="905"/>
      <c r="B10" s="905"/>
      <c r="C10" s="905"/>
      <c r="D10" s="517"/>
      <c r="E10" s="460"/>
      <c r="F10" s="597"/>
      <c r="G10" s="590"/>
      <c r="H10" s="614"/>
      <c r="I10" s="614"/>
      <c r="J10" s="616"/>
      <c r="K10" s="404"/>
      <c r="L10" s="404"/>
      <c r="M10" s="404"/>
      <c r="N10" s="404"/>
    </row>
    <row r="11" spans="1:14" s="290" customFormat="1" ht="51">
      <c r="A11" s="405" t="s">
        <v>557</v>
      </c>
      <c r="B11" s="405" t="s">
        <v>1336</v>
      </c>
      <c r="C11" s="557" t="s">
        <v>1335</v>
      </c>
      <c r="D11" s="658" t="s">
        <v>1447</v>
      </c>
      <c r="E11" s="659" t="s">
        <v>1448</v>
      </c>
      <c r="F11" s="596" t="s">
        <v>1334</v>
      </c>
      <c r="G11" s="546" t="s">
        <v>1333</v>
      </c>
      <c r="H11" s="405" t="s">
        <v>1332</v>
      </c>
      <c r="I11" s="545" t="s">
        <v>1331</v>
      </c>
      <c r="J11" s="545" t="s">
        <v>1435</v>
      </c>
      <c r="K11" s="544"/>
      <c r="L11" s="652"/>
      <c r="M11" s="544"/>
      <c r="N11" s="544"/>
    </row>
    <row r="12" spans="1:14" ht="33.75">
      <c r="A12" s="906" t="s">
        <v>858</v>
      </c>
      <c r="B12" s="907" t="s">
        <v>985</v>
      </c>
      <c r="C12" s="624" t="s">
        <v>1082</v>
      </c>
      <c r="D12" s="660"/>
      <c r="E12" s="661"/>
      <c r="F12" s="637" t="s">
        <v>1330</v>
      </c>
      <c r="G12" s="638" t="s">
        <v>1329</v>
      </c>
      <c r="H12" s="639"/>
      <c r="I12" s="640"/>
      <c r="J12" s="616"/>
      <c r="K12" s="404"/>
      <c r="L12" s="404"/>
      <c r="M12" s="404"/>
      <c r="N12" s="404"/>
    </row>
    <row r="13" spans="1:14" ht="22.5">
      <c r="A13" s="906"/>
      <c r="B13" s="907"/>
      <c r="C13" s="641" t="s">
        <v>1328</v>
      </c>
      <c r="D13" s="662"/>
      <c r="E13" s="661"/>
      <c r="F13" s="637" t="s">
        <v>1327</v>
      </c>
      <c r="G13" s="638" t="s">
        <v>1402</v>
      </c>
      <c r="H13" s="639"/>
      <c r="I13" s="640"/>
      <c r="J13" s="616"/>
      <c r="K13" s="404"/>
      <c r="L13" s="404"/>
      <c r="M13" s="404"/>
      <c r="N13" s="404"/>
    </row>
    <row r="14" spans="1:14" ht="22.5">
      <c r="A14" s="906"/>
      <c r="B14" s="907"/>
      <c r="C14" s="641" t="s">
        <v>1326</v>
      </c>
      <c r="D14" s="662"/>
      <c r="E14" s="661"/>
      <c r="F14" s="638" t="s">
        <v>35</v>
      </c>
      <c r="G14" s="638" t="s">
        <v>1325</v>
      </c>
      <c r="H14" s="639"/>
      <c r="I14" s="640"/>
      <c r="J14" s="616"/>
      <c r="K14" s="404"/>
      <c r="L14" s="404"/>
      <c r="M14" s="404"/>
      <c r="N14" s="404"/>
    </row>
    <row r="15" spans="1:14" ht="22.5">
      <c r="A15" s="906"/>
      <c r="B15" s="907"/>
      <c r="C15" s="641" t="s">
        <v>1324</v>
      </c>
      <c r="D15" s="662"/>
      <c r="E15" s="661"/>
      <c r="F15" s="638" t="s">
        <v>1323</v>
      </c>
      <c r="G15" s="638" t="s">
        <v>1433</v>
      </c>
      <c r="H15" s="639"/>
      <c r="I15" s="640"/>
      <c r="J15" s="616"/>
      <c r="K15" s="404"/>
      <c r="L15" s="404"/>
      <c r="M15" s="404"/>
      <c r="N15" s="404"/>
    </row>
    <row r="16" spans="1:14" ht="45">
      <c r="A16" s="906"/>
      <c r="B16" s="907"/>
      <c r="C16" s="641" t="s">
        <v>1322</v>
      </c>
      <c r="D16" s="662"/>
      <c r="E16" s="661"/>
      <c r="F16" s="638" t="s">
        <v>1321</v>
      </c>
      <c r="G16" s="638" t="s">
        <v>1320</v>
      </c>
      <c r="H16" s="639"/>
      <c r="I16" s="640"/>
      <c r="J16" s="616"/>
      <c r="K16" s="404"/>
      <c r="L16" s="404"/>
      <c r="M16" s="404"/>
      <c r="N16" s="404"/>
    </row>
    <row r="17" spans="1:14" ht="22.5">
      <c r="A17" s="906"/>
      <c r="B17" s="907"/>
      <c r="C17" s="641" t="s">
        <v>1319</v>
      </c>
      <c r="D17" s="662"/>
      <c r="E17" s="661"/>
      <c r="F17" s="637" t="s">
        <v>1318</v>
      </c>
      <c r="G17" s="638" t="s">
        <v>1317</v>
      </c>
      <c r="H17" s="639"/>
      <c r="I17" s="640"/>
      <c r="J17" s="616"/>
      <c r="K17" s="404"/>
      <c r="L17" s="404"/>
      <c r="M17" s="404"/>
      <c r="N17" s="404"/>
    </row>
    <row r="18" spans="1:14" ht="25.5">
      <c r="A18" s="906"/>
      <c r="B18" s="907"/>
      <c r="C18" s="641" t="s">
        <v>1316</v>
      </c>
      <c r="D18" s="662"/>
      <c r="E18" s="661"/>
      <c r="F18" s="638" t="s">
        <v>983</v>
      </c>
      <c r="G18" s="644" t="s">
        <v>1315</v>
      </c>
      <c r="H18" s="639"/>
      <c r="I18" s="640"/>
      <c r="J18" s="616"/>
      <c r="K18" s="404"/>
      <c r="L18" s="404"/>
      <c r="M18" s="404"/>
      <c r="N18" s="404"/>
    </row>
    <row r="19" spans="1:14" ht="22.5">
      <c r="A19" s="906"/>
      <c r="B19" s="907"/>
      <c r="C19" s="641" t="s">
        <v>1314</v>
      </c>
      <c r="D19" s="662"/>
      <c r="E19" s="661"/>
      <c r="F19" s="638" t="s">
        <v>982</v>
      </c>
      <c r="G19" s="644" t="s">
        <v>1434</v>
      </c>
      <c r="H19" s="639"/>
      <c r="I19" s="640"/>
      <c r="J19" s="616"/>
      <c r="K19" s="404"/>
      <c r="L19" s="404"/>
      <c r="M19" s="404"/>
      <c r="N19" s="404"/>
    </row>
    <row r="20" spans="1:14" ht="22.5">
      <c r="A20" s="906"/>
      <c r="B20" s="907"/>
      <c r="C20" s="641" t="s">
        <v>1313</v>
      </c>
      <c r="D20" s="662"/>
      <c r="E20" s="661"/>
      <c r="F20" s="638" t="s">
        <v>984</v>
      </c>
      <c r="G20" s="644" t="s">
        <v>1403</v>
      </c>
      <c r="H20" s="639"/>
      <c r="I20" s="640"/>
      <c r="J20" s="616"/>
      <c r="K20" s="404"/>
      <c r="L20" s="404"/>
      <c r="M20" s="404"/>
      <c r="N20" s="404"/>
    </row>
    <row r="21" spans="1:14" ht="25.5">
      <c r="A21" s="906"/>
      <c r="B21" s="645" t="s">
        <v>1038</v>
      </c>
      <c r="C21" s="641" t="s">
        <v>1039</v>
      </c>
      <c r="D21" s="662"/>
      <c r="E21" s="661"/>
      <c r="F21" s="646"/>
      <c r="G21" s="638" t="s">
        <v>1312</v>
      </c>
      <c r="H21" s="639"/>
      <c r="I21" s="640"/>
      <c r="J21" s="616"/>
      <c r="K21" s="404"/>
      <c r="L21" s="404"/>
      <c r="M21" s="404"/>
      <c r="N21" s="404"/>
    </row>
    <row r="22" spans="1:14" ht="33.75">
      <c r="A22" s="906"/>
      <c r="B22" s="645" t="s">
        <v>859</v>
      </c>
      <c r="C22" s="641" t="s">
        <v>1311</v>
      </c>
      <c r="D22" s="662"/>
      <c r="E22" s="661"/>
      <c r="F22" s="637" t="s">
        <v>1310</v>
      </c>
      <c r="G22" s="638" t="s">
        <v>1309</v>
      </c>
      <c r="H22" s="639"/>
      <c r="I22" s="640"/>
      <c r="J22" s="616"/>
      <c r="K22" s="404"/>
      <c r="L22" s="404"/>
      <c r="M22" s="404"/>
      <c r="N22" s="404"/>
    </row>
    <row r="23" spans="1:14" ht="25.5">
      <c r="A23" s="906"/>
      <c r="B23" s="647" t="s">
        <v>1072</v>
      </c>
      <c r="C23" s="641" t="s">
        <v>1308</v>
      </c>
      <c r="D23" s="662"/>
      <c r="E23" s="661"/>
      <c r="F23" s="637" t="s">
        <v>1307</v>
      </c>
      <c r="G23" s="638" t="s">
        <v>1306</v>
      </c>
      <c r="H23" s="639"/>
      <c r="I23" s="640"/>
      <c r="J23" s="616"/>
      <c r="K23" s="404"/>
      <c r="L23" s="404"/>
      <c r="M23" s="404"/>
      <c r="N23" s="404"/>
    </row>
    <row r="24" spans="1:14" ht="45">
      <c r="A24" s="908" t="s">
        <v>860</v>
      </c>
      <c r="B24" s="909" t="s">
        <v>495</v>
      </c>
      <c r="C24" s="422" t="s">
        <v>1023</v>
      </c>
      <c r="D24" s="653"/>
      <c r="E24" s="508"/>
      <c r="F24" s="574" t="s">
        <v>1305</v>
      </c>
      <c r="G24" s="523" t="s">
        <v>1304</v>
      </c>
      <c r="H24" s="584"/>
      <c r="I24" s="406"/>
      <c r="J24" s="616"/>
    </row>
    <row r="25" spans="1:14" ht="33.75">
      <c r="A25" s="908"/>
      <c r="B25" s="909"/>
      <c r="C25" s="422" t="s">
        <v>1303</v>
      </c>
      <c r="D25" s="653"/>
      <c r="E25" s="508"/>
      <c r="F25" s="574" t="s">
        <v>1302</v>
      </c>
      <c r="G25" s="523" t="s">
        <v>1301</v>
      </c>
      <c r="H25" s="584"/>
      <c r="I25" s="406"/>
      <c r="J25" s="616"/>
    </row>
    <row r="26" spans="1:14" ht="33.75">
      <c r="A26" s="908"/>
      <c r="B26" s="909"/>
      <c r="C26" s="422" t="s">
        <v>1024</v>
      </c>
      <c r="D26" s="653"/>
      <c r="E26" s="508"/>
      <c r="F26" s="574" t="s">
        <v>1300</v>
      </c>
      <c r="G26" s="523" t="s">
        <v>1404</v>
      </c>
      <c r="H26" s="584"/>
      <c r="I26" s="406"/>
      <c r="J26" s="616"/>
    </row>
    <row r="27" spans="1:14" ht="123.75">
      <c r="A27" s="908"/>
      <c r="B27" s="514" t="s">
        <v>1020</v>
      </c>
      <c r="C27" s="422" t="s">
        <v>1299</v>
      </c>
      <c r="D27" s="653"/>
      <c r="E27" s="508"/>
      <c r="F27" s="523" t="s">
        <v>1298</v>
      </c>
      <c r="G27" s="594" t="s">
        <v>1297</v>
      </c>
      <c r="H27" s="584"/>
      <c r="I27" s="406"/>
      <c r="J27" s="616"/>
    </row>
    <row r="28" spans="1:14" ht="38.25">
      <c r="A28" s="908"/>
      <c r="B28" s="514" t="s">
        <v>1349</v>
      </c>
      <c r="C28" s="422" t="s">
        <v>1350</v>
      </c>
      <c r="D28" s="653"/>
      <c r="E28" s="508"/>
      <c r="F28" s="574"/>
      <c r="G28" s="594" t="s">
        <v>1351</v>
      </c>
      <c r="H28" s="584"/>
      <c r="I28" s="406"/>
      <c r="J28" s="616"/>
    </row>
    <row r="29" spans="1:14" ht="63.75">
      <c r="A29" s="908"/>
      <c r="B29" s="514" t="s">
        <v>1083</v>
      </c>
      <c r="C29" s="422" t="s">
        <v>1296</v>
      </c>
      <c r="D29" s="653"/>
      <c r="E29" s="508"/>
      <c r="F29" s="574" t="s">
        <v>1295</v>
      </c>
      <c r="G29" s="523" t="s">
        <v>1294</v>
      </c>
      <c r="H29" s="584"/>
      <c r="I29" s="406"/>
      <c r="J29" s="616"/>
    </row>
    <row r="30" spans="1:14" ht="38.25">
      <c r="A30" s="908"/>
      <c r="B30" s="514" t="s">
        <v>1060</v>
      </c>
      <c r="C30" s="422" t="s">
        <v>1293</v>
      </c>
      <c r="D30" s="653"/>
      <c r="E30" s="508"/>
      <c r="F30" s="574" t="s">
        <v>1292</v>
      </c>
      <c r="G30" s="523" t="s">
        <v>1291</v>
      </c>
      <c r="H30" s="584"/>
      <c r="I30" s="406"/>
      <c r="J30" s="616"/>
    </row>
    <row r="31" spans="1:14" ht="51">
      <c r="A31" s="908"/>
      <c r="B31" s="514" t="s">
        <v>1059</v>
      </c>
      <c r="C31" s="422" t="s">
        <v>1288</v>
      </c>
      <c r="D31" s="653"/>
      <c r="E31" s="508"/>
      <c r="F31" s="574" t="s">
        <v>1287</v>
      </c>
      <c r="G31" s="523" t="s">
        <v>1290</v>
      </c>
      <c r="H31" s="584"/>
      <c r="I31" s="406"/>
      <c r="J31" s="616"/>
    </row>
    <row r="32" spans="1:14" ht="51">
      <c r="A32" s="908"/>
      <c r="B32" s="514" t="s">
        <v>1002</v>
      </c>
      <c r="C32" s="422" t="s">
        <v>1288</v>
      </c>
      <c r="D32" s="653"/>
      <c r="E32" s="508"/>
      <c r="F32" s="574" t="s">
        <v>1287</v>
      </c>
      <c r="G32" s="523" t="s">
        <v>1289</v>
      </c>
      <c r="H32" s="584"/>
      <c r="I32" s="406"/>
      <c r="J32" s="616"/>
    </row>
    <row r="33" spans="1:10" ht="25.5">
      <c r="A33" s="908"/>
      <c r="B33" s="514" t="s">
        <v>1081</v>
      </c>
      <c r="C33" s="422" t="s">
        <v>1288</v>
      </c>
      <c r="D33" s="653"/>
      <c r="E33" s="508"/>
      <c r="F33" s="574" t="s">
        <v>1287</v>
      </c>
      <c r="G33" s="523" t="s">
        <v>1286</v>
      </c>
      <c r="H33" s="584"/>
      <c r="I33" s="406"/>
      <c r="J33" s="616"/>
    </row>
    <row r="34" spans="1:10" ht="51">
      <c r="A34" s="908"/>
      <c r="B34" s="514" t="s">
        <v>969</v>
      </c>
      <c r="C34" s="422" t="s">
        <v>1285</v>
      </c>
      <c r="D34" s="653"/>
      <c r="E34" s="508"/>
      <c r="F34" s="574" t="s">
        <v>1405</v>
      </c>
      <c r="G34" s="523" t="s">
        <v>1406</v>
      </c>
      <c r="H34" s="584"/>
      <c r="I34" s="406"/>
      <c r="J34" s="616"/>
    </row>
    <row r="35" spans="1:10" ht="25.5">
      <c r="A35" s="908"/>
      <c r="B35" s="514" t="s">
        <v>1003</v>
      </c>
      <c r="C35" s="422" t="s">
        <v>1284</v>
      </c>
      <c r="D35" s="653"/>
      <c r="E35" s="508"/>
      <c r="F35" s="574" t="s">
        <v>1283</v>
      </c>
      <c r="G35" s="523" t="s">
        <v>1407</v>
      </c>
      <c r="H35" s="584"/>
      <c r="I35" s="406"/>
      <c r="J35" s="616"/>
    </row>
    <row r="36" spans="1:10" ht="25.5">
      <c r="A36" s="908"/>
      <c r="B36" s="910" t="s">
        <v>1080</v>
      </c>
      <c r="C36" s="422" t="s">
        <v>1282</v>
      </c>
      <c r="D36" s="653"/>
      <c r="E36" s="508"/>
      <c r="F36" s="574" t="s">
        <v>1281</v>
      </c>
      <c r="G36" s="523"/>
      <c r="H36" s="584"/>
      <c r="I36" s="406"/>
      <c r="J36" s="616"/>
    </row>
    <row r="37" spans="1:10" ht="38.25">
      <c r="A37" s="908"/>
      <c r="B37" s="911"/>
      <c r="C37" s="422" t="s">
        <v>1280</v>
      </c>
      <c r="D37" s="653"/>
      <c r="E37" s="508"/>
      <c r="F37" s="574" t="s">
        <v>1279</v>
      </c>
      <c r="G37" s="523" t="s">
        <v>1278</v>
      </c>
      <c r="H37" s="584"/>
      <c r="I37" s="406"/>
      <c r="J37" s="616"/>
    </row>
    <row r="38" spans="1:10" ht="90">
      <c r="A38" s="908"/>
      <c r="B38" s="514" t="s">
        <v>1058</v>
      </c>
      <c r="C38" s="422" t="s">
        <v>1277</v>
      </c>
      <c r="D38" s="653"/>
      <c r="E38" s="508"/>
      <c r="F38" s="574" t="s">
        <v>1276</v>
      </c>
      <c r="G38" s="523" t="s">
        <v>1275</v>
      </c>
      <c r="H38" s="584"/>
      <c r="I38" s="406"/>
      <c r="J38" s="616"/>
    </row>
    <row r="39" spans="1:10" ht="25.5">
      <c r="A39" s="916" t="s">
        <v>1043</v>
      </c>
      <c r="B39" s="919" t="s">
        <v>1028</v>
      </c>
      <c r="C39" s="425" t="s">
        <v>1274</v>
      </c>
      <c r="D39" s="663"/>
      <c r="E39" s="520"/>
      <c r="F39" s="598"/>
      <c r="G39" s="529"/>
      <c r="H39" s="585"/>
      <c r="I39" s="617"/>
      <c r="J39" s="616"/>
    </row>
    <row r="40" spans="1:10" ht="45">
      <c r="A40" s="917"/>
      <c r="B40" s="920"/>
      <c r="C40" s="425" t="s">
        <v>1079</v>
      </c>
      <c r="D40" s="663"/>
      <c r="E40" s="520"/>
      <c r="F40" s="599" t="s">
        <v>1273</v>
      </c>
      <c r="G40" s="529" t="s">
        <v>1272</v>
      </c>
      <c r="H40" s="585"/>
      <c r="I40" s="617"/>
      <c r="J40" s="616"/>
    </row>
    <row r="41" spans="1:10" ht="51">
      <c r="A41" s="917"/>
      <c r="B41" s="331" t="s">
        <v>1271</v>
      </c>
      <c r="C41" s="425" t="s">
        <v>1270</v>
      </c>
      <c r="D41" s="663"/>
      <c r="E41" s="520"/>
      <c r="F41" s="599" t="s">
        <v>1269</v>
      </c>
      <c r="G41" s="591" t="s">
        <v>1408</v>
      </c>
      <c r="H41" s="585"/>
      <c r="I41" s="617"/>
      <c r="J41" s="616"/>
    </row>
    <row r="42" spans="1:10" ht="51">
      <c r="A42" s="917"/>
      <c r="B42" s="331" t="s">
        <v>1268</v>
      </c>
      <c r="C42" s="425" t="s">
        <v>1409</v>
      </c>
      <c r="D42" s="663"/>
      <c r="E42" s="520"/>
      <c r="F42" s="599" t="s">
        <v>1267</v>
      </c>
      <c r="G42" s="591" t="s">
        <v>1266</v>
      </c>
      <c r="H42" s="585"/>
      <c r="I42" s="617"/>
      <c r="J42" s="616"/>
    </row>
    <row r="43" spans="1:10" ht="33.75">
      <c r="A43" s="917"/>
      <c r="B43" s="331" t="s">
        <v>1265</v>
      </c>
      <c r="C43" s="425" t="s">
        <v>1264</v>
      </c>
      <c r="D43" s="663"/>
      <c r="E43" s="520"/>
      <c r="F43" s="598"/>
      <c r="G43" s="529" t="s">
        <v>1263</v>
      </c>
      <c r="H43" s="585"/>
      <c r="I43" s="617"/>
      <c r="J43" s="616"/>
    </row>
    <row r="44" spans="1:10" ht="25.5">
      <c r="A44" s="917"/>
      <c r="B44" s="331" t="s">
        <v>1262</v>
      </c>
      <c r="C44" s="425" t="s">
        <v>1261</v>
      </c>
      <c r="D44" s="663"/>
      <c r="E44" s="520"/>
      <c r="F44" s="598"/>
      <c r="G44" s="529" t="s">
        <v>1260</v>
      </c>
      <c r="H44" s="585"/>
      <c r="I44" s="617"/>
      <c r="J44" s="616"/>
    </row>
    <row r="45" spans="1:10" ht="38.25">
      <c r="A45" s="917"/>
      <c r="B45" s="331" t="s">
        <v>1259</v>
      </c>
      <c r="C45" s="425" t="s">
        <v>1258</v>
      </c>
      <c r="D45" s="663"/>
      <c r="E45" s="520"/>
      <c r="F45" s="598"/>
      <c r="G45" s="529" t="s">
        <v>1257</v>
      </c>
      <c r="H45" s="585"/>
      <c r="I45" s="617"/>
      <c r="J45" s="616"/>
    </row>
    <row r="46" spans="1:10" ht="45">
      <c r="A46" s="917"/>
      <c r="B46" s="331" t="s">
        <v>1015</v>
      </c>
      <c r="C46" s="425" t="s">
        <v>1256</v>
      </c>
      <c r="D46" s="663"/>
      <c r="E46" s="520"/>
      <c r="F46" s="599" t="s">
        <v>1255</v>
      </c>
      <c r="G46" s="529" t="s">
        <v>1254</v>
      </c>
      <c r="H46" s="585"/>
      <c r="I46" s="617"/>
      <c r="J46" s="616"/>
    </row>
    <row r="47" spans="1:10" ht="45">
      <c r="A47" s="917"/>
      <c r="B47" s="331" t="s">
        <v>1253</v>
      </c>
      <c r="C47" s="425" t="s">
        <v>1252</v>
      </c>
      <c r="D47" s="663"/>
      <c r="E47" s="520"/>
      <c r="F47" s="598"/>
      <c r="G47" s="529" t="s">
        <v>1251</v>
      </c>
      <c r="H47" s="585"/>
      <c r="I47" s="617"/>
      <c r="J47" s="616"/>
    </row>
    <row r="48" spans="1:10" ht="25.5">
      <c r="A48" s="917"/>
      <c r="B48" s="331" t="s">
        <v>505</v>
      </c>
      <c r="C48" s="425" t="s">
        <v>1250</v>
      </c>
      <c r="D48" s="663"/>
      <c r="E48" s="520"/>
      <c r="F48" s="598"/>
      <c r="G48" s="529" t="s">
        <v>1249</v>
      </c>
      <c r="H48" s="585"/>
      <c r="I48" s="617"/>
      <c r="J48" s="616"/>
    </row>
    <row r="49" spans="1:10" ht="33.75">
      <c r="A49" s="917"/>
      <c r="B49" s="331" t="s">
        <v>1014</v>
      </c>
      <c r="C49" s="425" t="s">
        <v>1248</v>
      </c>
      <c r="D49" s="663"/>
      <c r="E49" s="520"/>
      <c r="F49" s="598"/>
      <c r="G49" s="529" t="s">
        <v>1410</v>
      </c>
      <c r="H49" s="585"/>
      <c r="I49" s="617"/>
      <c r="J49" s="616"/>
    </row>
    <row r="50" spans="1:10" ht="51">
      <c r="A50" s="917"/>
      <c r="B50" s="331" t="s">
        <v>507</v>
      </c>
      <c r="C50" s="425" t="s">
        <v>1247</v>
      </c>
      <c r="D50" s="663"/>
      <c r="E50" s="520"/>
      <c r="F50" s="598"/>
      <c r="G50" s="529" t="s">
        <v>1411</v>
      </c>
      <c r="H50" s="585"/>
      <c r="I50" s="617"/>
      <c r="J50" s="616"/>
    </row>
    <row r="51" spans="1:10" ht="38.25">
      <c r="A51" s="917"/>
      <c r="B51" s="331" t="s">
        <v>971</v>
      </c>
      <c r="C51" s="425" t="s">
        <v>1246</v>
      </c>
      <c r="D51" s="663"/>
      <c r="E51" s="520"/>
      <c r="F51" s="599" t="s">
        <v>1245</v>
      </c>
      <c r="G51" s="529" t="s">
        <v>1244</v>
      </c>
      <c r="H51" s="585"/>
      <c r="I51" s="617"/>
      <c r="J51" s="616"/>
    </row>
    <row r="52" spans="1:10" ht="38.25">
      <c r="A52" s="918"/>
      <c r="B52" s="338" t="s">
        <v>986</v>
      </c>
      <c r="C52" s="426" t="s">
        <v>1243</v>
      </c>
      <c r="D52" s="664"/>
      <c r="E52" s="520"/>
      <c r="F52" s="598"/>
      <c r="G52" s="592" t="s">
        <v>1242</v>
      </c>
      <c r="H52" s="585"/>
      <c r="I52" s="617"/>
      <c r="J52" s="616"/>
    </row>
    <row r="53" spans="1:10" ht="12.75">
      <c r="A53" s="921" t="s">
        <v>577</v>
      </c>
      <c r="B53" s="922" t="s">
        <v>987</v>
      </c>
      <c r="C53" s="423" t="s">
        <v>861</v>
      </c>
      <c r="D53" s="665"/>
      <c r="E53" s="512"/>
      <c r="F53" s="913" t="s">
        <v>1241</v>
      </c>
      <c r="G53" s="913" t="s">
        <v>1240</v>
      </c>
      <c r="H53" s="496"/>
      <c r="I53" s="618"/>
      <c r="J53" s="616"/>
    </row>
    <row r="54" spans="1:10" ht="12.75">
      <c r="A54" s="921"/>
      <c r="B54" s="923"/>
      <c r="C54" s="423" t="s">
        <v>862</v>
      </c>
      <c r="D54" s="665"/>
      <c r="E54" s="512"/>
      <c r="F54" s="915"/>
      <c r="G54" s="915"/>
      <c r="H54" s="496"/>
      <c r="I54" s="618"/>
      <c r="J54" s="616"/>
    </row>
    <row r="55" spans="1:10" ht="12.75">
      <c r="A55" s="921"/>
      <c r="B55" s="923"/>
      <c r="C55" s="423" t="s">
        <v>863</v>
      </c>
      <c r="D55" s="665"/>
      <c r="E55" s="512"/>
      <c r="F55" s="915"/>
      <c r="G55" s="915"/>
      <c r="H55" s="496"/>
      <c r="I55" s="618"/>
      <c r="J55" s="616"/>
    </row>
    <row r="56" spans="1:10" ht="12.75">
      <c r="A56" s="921"/>
      <c r="B56" s="923"/>
      <c r="C56" s="423" t="s">
        <v>864</v>
      </c>
      <c r="D56" s="665"/>
      <c r="E56" s="512"/>
      <c r="F56" s="915"/>
      <c r="G56" s="915"/>
      <c r="H56" s="496"/>
      <c r="I56" s="618"/>
      <c r="J56" s="616"/>
    </row>
    <row r="57" spans="1:10" ht="12.75">
      <c r="A57" s="921"/>
      <c r="B57" s="923"/>
      <c r="C57" s="423" t="s">
        <v>865</v>
      </c>
      <c r="D57" s="665"/>
      <c r="E57" s="512"/>
      <c r="F57" s="915"/>
      <c r="G57" s="915"/>
      <c r="H57" s="496"/>
      <c r="I57" s="618"/>
      <c r="J57" s="616"/>
    </row>
    <row r="58" spans="1:10" ht="12.75">
      <c r="A58" s="921"/>
      <c r="B58" s="924"/>
      <c r="C58" s="423" t="s">
        <v>866</v>
      </c>
      <c r="D58" s="665"/>
      <c r="E58" s="512"/>
      <c r="F58" s="914"/>
      <c r="G58" s="914"/>
      <c r="H58" s="496"/>
      <c r="I58" s="618"/>
      <c r="J58" s="616"/>
    </row>
    <row r="59" spans="1:10" ht="12.75">
      <c r="A59" s="921"/>
      <c r="B59" s="912" t="s">
        <v>1025</v>
      </c>
      <c r="C59" s="423" t="s">
        <v>989</v>
      </c>
      <c r="D59" s="665"/>
      <c r="E59" s="512"/>
      <c r="F59" s="913" t="s">
        <v>1239</v>
      </c>
      <c r="G59" s="913" t="s">
        <v>1238</v>
      </c>
      <c r="H59" s="496"/>
      <c r="I59" s="618"/>
      <c r="J59" s="616"/>
    </row>
    <row r="60" spans="1:10" ht="12.75">
      <c r="A60" s="921"/>
      <c r="B60" s="912"/>
      <c r="C60" s="423" t="s">
        <v>863</v>
      </c>
      <c r="D60" s="665"/>
      <c r="E60" s="512"/>
      <c r="F60" s="915"/>
      <c r="G60" s="915"/>
      <c r="H60" s="496"/>
      <c r="I60" s="618"/>
      <c r="J60" s="616"/>
    </row>
    <row r="61" spans="1:10" ht="12.75">
      <c r="A61" s="921"/>
      <c r="B61" s="912"/>
      <c r="C61" s="423" t="s">
        <v>862</v>
      </c>
      <c r="D61" s="665"/>
      <c r="E61" s="512"/>
      <c r="F61" s="915"/>
      <c r="G61" s="915"/>
      <c r="H61" s="496"/>
      <c r="I61" s="618"/>
      <c r="J61" s="616"/>
    </row>
    <row r="62" spans="1:10" ht="12.75">
      <c r="A62" s="921"/>
      <c r="B62" s="912"/>
      <c r="C62" s="423" t="s">
        <v>861</v>
      </c>
      <c r="D62" s="665"/>
      <c r="E62" s="512"/>
      <c r="F62" s="915"/>
      <c r="G62" s="915"/>
      <c r="H62" s="496"/>
      <c r="I62" s="618"/>
      <c r="J62" s="616"/>
    </row>
    <row r="63" spans="1:10" ht="25.5">
      <c r="A63" s="921"/>
      <c r="B63" s="912"/>
      <c r="C63" s="423" t="s">
        <v>988</v>
      </c>
      <c r="D63" s="665"/>
      <c r="E63" s="512"/>
      <c r="F63" s="915"/>
      <c r="G63" s="915"/>
      <c r="H63" s="496"/>
      <c r="I63" s="618"/>
      <c r="J63" s="616"/>
    </row>
    <row r="64" spans="1:10" ht="12.75">
      <c r="A64" s="921"/>
      <c r="B64" s="912"/>
      <c r="C64" s="423" t="s">
        <v>865</v>
      </c>
      <c r="D64" s="665"/>
      <c r="E64" s="512"/>
      <c r="F64" s="915"/>
      <c r="G64" s="915"/>
      <c r="H64" s="496"/>
      <c r="I64" s="618"/>
      <c r="J64" s="616"/>
    </row>
    <row r="65" spans="1:10" ht="12.75">
      <c r="A65" s="921"/>
      <c r="B65" s="912"/>
      <c r="C65" s="423" t="s">
        <v>864</v>
      </c>
      <c r="D65" s="665"/>
      <c r="E65" s="512"/>
      <c r="F65" s="914"/>
      <c r="G65" s="914"/>
      <c r="H65" s="496"/>
      <c r="I65" s="618"/>
      <c r="J65" s="616"/>
    </row>
    <row r="66" spans="1:10" ht="25.5">
      <c r="A66" s="921"/>
      <c r="B66" s="912" t="s">
        <v>1032</v>
      </c>
      <c r="C66" s="423" t="s">
        <v>1237</v>
      </c>
      <c r="D66" s="665"/>
      <c r="E66" s="512"/>
      <c r="F66" s="913" t="s">
        <v>513</v>
      </c>
      <c r="G66" s="925" t="s">
        <v>1412</v>
      </c>
      <c r="H66" s="496"/>
      <c r="I66" s="618"/>
      <c r="J66" s="616"/>
    </row>
    <row r="67" spans="1:10" ht="25.5">
      <c r="A67" s="921"/>
      <c r="B67" s="912"/>
      <c r="C67" s="423" t="s">
        <v>1236</v>
      </c>
      <c r="D67" s="665"/>
      <c r="E67" s="512"/>
      <c r="F67" s="914"/>
      <c r="G67" s="925"/>
      <c r="H67" s="496"/>
      <c r="I67" s="618"/>
      <c r="J67" s="616"/>
    </row>
    <row r="68" spans="1:10" ht="67.5">
      <c r="A68" s="921"/>
      <c r="B68" s="513" t="s">
        <v>1084</v>
      </c>
      <c r="C68" s="423" t="s">
        <v>1235</v>
      </c>
      <c r="D68" s="665"/>
      <c r="E68" s="512"/>
      <c r="F68" s="600" t="s">
        <v>1234</v>
      </c>
      <c r="G68" s="600" t="s">
        <v>1233</v>
      </c>
      <c r="H68" s="496"/>
      <c r="I68" s="618"/>
      <c r="J68" s="616"/>
    </row>
    <row r="69" spans="1:10" ht="76.5">
      <c r="A69" s="921"/>
      <c r="B69" s="513" t="s">
        <v>1232</v>
      </c>
      <c r="C69" s="423" t="s">
        <v>1413</v>
      </c>
      <c r="D69" s="665"/>
      <c r="E69" s="512"/>
      <c r="F69" s="600" t="s">
        <v>1231</v>
      </c>
      <c r="G69" s="600" t="s">
        <v>1414</v>
      </c>
      <c r="H69" s="496"/>
      <c r="I69" s="618"/>
      <c r="J69" s="616"/>
    </row>
    <row r="70" spans="1:10" ht="25.5">
      <c r="A70" s="921"/>
      <c r="B70" s="912" t="s">
        <v>1029</v>
      </c>
      <c r="C70" s="423" t="s">
        <v>1415</v>
      </c>
      <c r="D70" s="665"/>
      <c r="E70" s="512"/>
      <c r="F70" s="600" t="s">
        <v>1230</v>
      </c>
      <c r="G70" s="913" t="s">
        <v>1229</v>
      </c>
      <c r="H70" s="496"/>
      <c r="I70" s="618"/>
      <c r="J70" s="616"/>
    </row>
    <row r="71" spans="1:10" ht="12.75">
      <c r="A71" s="921"/>
      <c r="B71" s="912"/>
      <c r="C71" s="423" t="s">
        <v>1017</v>
      </c>
      <c r="D71" s="665"/>
      <c r="E71" s="512"/>
      <c r="F71" s="600"/>
      <c r="G71" s="914"/>
      <c r="H71" s="496"/>
      <c r="I71" s="618"/>
      <c r="J71" s="616"/>
    </row>
    <row r="72" spans="1:10" ht="25.5">
      <c r="A72" s="921"/>
      <c r="B72" s="513" t="s">
        <v>1228</v>
      </c>
      <c r="C72" s="423" t="s">
        <v>1227</v>
      </c>
      <c r="D72" s="665"/>
      <c r="E72" s="512"/>
      <c r="F72" s="600" t="s">
        <v>1226</v>
      </c>
      <c r="G72" s="600" t="s">
        <v>1225</v>
      </c>
      <c r="H72" s="496"/>
      <c r="I72" s="618"/>
      <c r="J72" s="616"/>
    </row>
    <row r="73" spans="1:10" ht="38.25">
      <c r="A73" s="921"/>
      <c r="B73" s="513" t="s">
        <v>1074</v>
      </c>
      <c r="C73" s="423" t="s">
        <v>1224</v>
      </c>
      <c r="D73" s="665"/>
      <c r="E73" s="512"/>
      <c r="F73" s="600"/>
      <c r="G73" s="600" t="s">
        <v>1416</v>
      </c>
      <c r="H73" s="496"/>
      <c r="I73" s="618"/>
      <c r="J73" s="616"/>
    </row>
    <row r="74" spans="1:10" ht="56.25">
      <c r="A74" s="921"/>
      <c r="B74" s="513" t="s">
        <v>990</v>
      </c>
      <c r="C74" s="423" t="s">
        <v>1223</v>
      </c>
      <c r="D74" s="665"/>
      <c r="E74" s="512"/>
      <c r="F74" s="600"/>
      <c r="G74" s="600" t="s">
        <v>1417</v>
      </c>
      <c r="H74" s="496"/>
      <c r="I74" s="618"/>
      <c r="J74" s="616"/>
    </row>
    <row r="75" spans="1:10" ht="12.75">
      <c r="A75" s="935" t="s">
        <v>564</v>
      </c>
      <c r="B75" s="936" t="s">
        <v>521</v>
      </c>
      <c r="C75" s="424" t="s">
        <v>1005</v>
      </c>
      <c r="D75" s="666"/>
      <c r="E75" s="510"/>
      <c r="F75" s="932" t="s">
        <v>1222</v>
      </c>
      <c r="G75" s="937" t="s">
        <v>1221</v>
      </c>
      <c r="H75" s="497"/>
      <c r="I75" s="619"/>
      <c r="J75" s="616"/>
    </row>
    <row r="76" spans="1:10" ht="12.75">
      <c r="A76" s="935"/>
      <c r="B76" s="936"/>
      <c r="C76" s="424" t="s">
        <v>1006</v>
      </c>
      <c r="D76" s="666"/>
      <c r="E76" s="510"/>
      <c r="F76" s="933"/>
      <c r="G76" s="937"/>
      <c r="H76" s="497"/>
      <c r="I76" s="619"/>
      <c r="J76" s="616"/>
    </row>
    <row r="77" spans="1:10" ht="12.75">
      <c r="A77" s="935"/>
      <c r="B77" s="936"/>
      <c r="C77" s="424" t="s">
        <v>1007</v>
      </c>
      <c r="D77" s="666"/>
      <c r="E77" s="510"/>
      <c r="F77" s="933"/>
      <c r="G77" s="937"/>
      <c r="H77" s="497"/>
      <c r="I77" s="619"/>
      <c r="J77" s="616"/>
    </row>
    <row r="78" spans="1:10" ht="25.5">
      <c r="A78" s="935"/>
      <c r="B78" s="936"/>
      <c r="C78" s="424" t="s">
        <v>1073</v>
      </c>
      <c r="D78" s="666"/>
      <c r="E78" s="510"/>
      <c r="F78" s="933"/>
      <c r="G78" s="937"/>
      <c r="H78" s="497"/>
      <c r="I78" s="619"/>
      <c r="J78" s="616"/>
    </row>
    <row r="79" spans="1:10" ht="12.75">
      <c r="A79" s="935"/>
      <c r="B79" s="936"/>
      <c r="C79" s="424" t="s">
        <v>1008</v>
      </c>
      <c r="D79" s="666"/>
      <c r="E79" s="510"/>
      <c r="F79" s="934"/>
      <c r="G79" s="937"/>
      <c r="H79" s="497"/>
      <c r="I79" s="619"/>
      <c r="J79" s="616"/>
    </row>
    <row r="80" spans="1:10" ht="25.5">
      <c r="A80" s="935"/>
      <c r="B80" s="509" t="s">
        <v>991</v>
      </c>
      <c r="C80" s="424" t="s">
        <v>1046</v>
      </c>
      <c r="D80" s="666"/>
      <c r="E80" s="510"/>
      <c r="F80" s="602" t="s">
        <v>1220</v>
      </c>
      <c r="G80" s="601" t="s">
        <v>1219</v>
      </c>
      <c r="H80" s="497"/>
      <c r="I80" s="619"/>
      <c r="J80" s="616"/>
    </row>
    <row r="81" spans="1:10" ht="22.5">
      <c r="A81" s="935"/>
      <c r="B81" s="936" t="s">
        <v>523</v>
      </c>
      <c r="C81" s="424" t="s">
        <v>867</v>
      </c>
      <c r="D81" s="666"/>
      <c r="E81" s="510"/>
      <c r="F81" s="602" t="s">
        <v>1218</v>
      </c>
      <c r="G81" s="601" t="s">
        <v>1217</v>
      </c>
      <c r="H81" s="497"/>
      <c r="I81" s="619"/>
      <c r="J81" s="616"/>
    </row>
    <row r="82" spans="1:10" ht="22.5">
      <c r="A82" s="935"/>
      <c r="B82" s="936"/>
      <c r="C82" s="424" t="s">
        <v>868</v>
      </c>
      <c r="D82" s="666"/>
      <c r="E82" s="510"/>
      <c r="F82" s="602" t="s">
        <v>1216</v>
      </c>
      <c r="G82" s="601" t="s">
        <v>1215</v>
      </c>
      <c r="H82" s="497"/>
      <c r="I82" s="619"/>
      <c r="J82" s="616"/>
    </row>
    <row r="83" spans="1:10" ht="33.75">
      <c r="A83" s="935"/>
      <c r="B83" s="936"/>
      <c r="C83" s="424" t="s">
        <v>525</v>
      </c>
      <c r="D83" s="666"/>
      <c r="E83" s="510"/>
      <c r="F83" s="602" t="s">
        <v>1214</v>
      </c>
      <c r="G83" s="601" t="s">
        <v>1213</v>
      </c>
      <c r="H83" s="497"/>
      <c r="I83" s="619"/>
      <c r="J83" s="616"/>
    </row>
    <row r="84" spans="1:10" ht="12.75">
      <c r="A84" s="926" t="s">
        <v>589</v>
      </c>
      <c r="B84" s="929" t="s">
        <v>992</v>
      </c>
      <c r="C84" s="424" t="s">
        <v>1045</v>
      </c>
      <c r="D84" s="666"/>
      <c r="E84" s="510"/>
      <c r="F84" s="932" t="s">
        <v>1212</v>
      </c>
      <c r="G84" s="932" t="s">
        <v>1418</v>
      </c>
      <c r="H84" s="497"/>
      <c r="I84" s="619"/>
      <c r="J84" s="616"/>
    </row>
    <row r="85" spans="1:10" ht="12.75">
      <c r="A85" s="927"/>
      <c r="B85" s="930"/>
      <c r="C85" s="424" t="s">
        <v>437</v>
      </c>
      <c r="D85" s="666"/>
      <c r="E85" s="510"/>
      <c r="F85" s="933"/>
      <c r="G85" s="933"/>
      <c r="H85" s="497"/>
      <c r="I85" s="619"/>
      <c r="J85" s="616"/>
    </row>
    <row r="86" spans="1:10" ht="12.75">
      <c r="A86" s="927"/>
      <c r="B86" s="930"/>
      <c r="C86" s="424" t="s">
        <v>445</v>
      </c>
      <c r="D86" s="666"/>
      <c r="E86" s="510"/>
      <c r="F86" s="933"/>
      <c r="G86" s="933"/>
      <c r="H86" s="497"/>
      <c r="I86" s="619"/>
      <c r="J86" s="616"/>
    </row>
    <row r="87" spans="1:10" ht="12.75">
      <c r="A87" s="927"/>
      <c r="B87" s="930"/>
      <c r="C87" s="424" t="s">
        <v>1075</v>
      </c>
      <c r="D87" s="666"/>
      <c r="E87" s="510"/>
      <c r="F87" s="933"/>
      <c r="G87" s="933"/>
      <c r="H87" s="497"/>
      <c r="I87" s="619"/>
      <c r="J87" s="616"/>
    </row>
    <row r="88" spans="1:10" ht="12.75">
      <c r="A88" s="928"/>
      <c r="B88" s="931"/>
      <c r="C88" s="424" t="s">
        <v>441</v>
      </c>
      <c r="D88" s="666"/>
      <c r="E88" s="510"/>
      <c r="F88" s="934"/>
      <c r="G88" s="934"/>
      <c r="H88" s="497"/>
      <c r="I88" s="619"/>
      <c r="J88" s="616"/>
    </row>
    <row r="89" spans="1:10" ht="45">
      <c r="A89" s="909" t="s">
        <v>1070</v>
      </c>
      <c r="B89" s="910" t="s">
        <v>993</v>
      </c>
      <c r="C89" s="422" t="s">
        <v>1050</v>
      </c>
      <c r="D89" s="653"/>
      <c r="E89" s="508"/>
      <c r="F89" s="574" t="s">
        <v>1211</v>
      </c>
      <c r="G89" s="523" t="s">
        <v>1210</v>
      </c>
      <c r="H89" s="620"/>
      <c r="I89" s="616"/>
      <c r="J89" s="616"/>
    </row>
    <row r="90" spans="1:10" ht="38.25">
      <c r="A90" s="909"/>
      <c r="B90" s="938"/>
      <c r="C90" s="422" t="s">
        <v>1047</v>
      </c>
      <c r="D90" s="653"/>
      <c r="E90" s="508"/>
      <c r="F90" s="603"/>
      <c r="G90" s="523" t="s">
        <v>1419</v>
      </c>
      <c r="H90" s="620"/>
      <c r="I90" s="616"/>
      <c r="J90" s="616"/>
    </row>
    <row r="91" spans="1:10" ht="12.75">
      <c r="A91" s="909"/>
      <c r="B91" s="938"/>
      <c r="C91" s="422" t="s">
        <v>1049</v>
      </c>
      <c r="D91" s="653"/>
      <c r="E91" s="508"/>
      <c r="F91" s="603"/>
      <c r="G91" s="523" t="s">
        <v>1420</v>
      </c>
      <c r="H91" s="620"/>
      <c r="I91" s="616"/>
      <c r="J91" s="616"/>
    </row>
    <row r="92" spans="1:10" ht="25.5">
      <c r="A92" s="909"/>
      <c r="B92" s="938"/>
      <c r="C92" s="422" t="s">
        <v>1077</v>
      </c>
      <c r="D92" s="653"/>
      <c r="E92" s="508"/>
      <c r="F92" s="603"/>
      <c r="G92" s="523" t="s">
        <v>1419</v>
      </c>
      <c r="H92" s="620"/>
      <c r="I92" s="616"/>
      <c r="J92" s="616"/>
    </row>
    <row r="93" spans="1:10" ht="12.75">
      <c r="A93" s="909"/>
      <c r="B93" s="515"/>
      <c r="C93" s="422" t="s">
        <v>1421</v>
      </c>
      <c r="D93" s="653"/>
      <c r="E93" s="508"/>
      <c r="F93" s="603"/>
      <c r="G93" s="523" t="s">
        <v>1422</v>
      </c>
      <c r="H93" s="620"/>
      <c r="I93" s="616"/>
      <c r="J93" s="616"/>
    </row>
    <row r="94" spans="1:10" ht="25.5">
      <c r="A94" s="909"/>
      <c r="B94" s="515"/>
      <c r="C94" s="422" t="s">
        <v>1078</v>
      </c>
      <c r="D94" s="653"/>
      <c r="E94" s="508"/>
      <c r="F94" s="603"/>
      <c r="G94" s="523" t="s">
        <v>1423</v>
      </c>
      <c r="H94" s="620"/>
      <c r="I94" s="616"/>
      <c r="J94" s="616"/>
    </row>
    <row r="95" spans="1:10" ht="38.25">
      <c r="A95" s="909"/>
      <c r="B95" s="515"/>
      <c r="C95" s="422" t="s">
        <v>1067</v>
      </c>
      <c r="D95" s="653"/>
      <c r="E95" s="508"/>
      <c r="F95" s="603"/>
      <c r="G95" s="523" t="s">
        <v>1424</v>
      </c>
      <c r="H95" s="620"/>
      <c r="I95" s="616"/>
      <c r="J95" s="616"/>
    </row>
    <row r="96" spans="1:10" ht="22.5">
      <c r="A96" s="909"/>
      <c r="B96" s="939" t="s">
        <v>1441</v>
      </c>
      <c r="C96" s="584" t="s">
        <v>994</v>
      </c>
      <c r="D96" s="653"/>
      <c r="E96" s="508"/>
      <c r="F96" s="942" t="s">
        <v>901</v>
      </c>
      <c r="G96" s="523" t="s">
        <v>1209</v>
      </c>
      <c r="H96" s="620"/>
      <c r="I96" s="616"/>
      <c r="J96" s="616"/>
    </row>
    <row r="97" spans="1:10" ht="12.75">
      <c r="A97" s="909"/>
      <c r="B97" s="940"/>
      <c r="C97" s="584" t="s">
        <v>1048</v>
      </c>
      <c r="D97" s="653"/>
      <c r="E97" s="508"/>
      <c r="F97" s="943"/>
      <c r="G97" s="523" t="s">
        <v>1208</v>
      </c>
      <c r="H97" s="620"/>
      <c r="I97" s="616"/>
      <c r="J97" s="616"/>
    </row>
    <row r="98" spans="1:10" ht="12.75">
      <c r="A98" s="909"/>
      <c r="B98" s="940"/>
      <c r="C98" s="584" t="s">
        <v>996</v>
      </c>
      <c r="D98" s="653"/>
      <c r="E98" s="508"/>
      <c r="F98" s="943"/>
      <c r="G98" s="523" t="s">
        <v>1207</v>
      </c>
      <c r="H98" s="620"/>
      <c r="I98" s="616"/>
      <c r="J98" s="616"/>
    </row>
    <row r="99" spans="1:10" ht="22.5">
      <c r="A99" s="909"/>
      <c r="B99" s="940"/>
      <c r="C99" s="584" t="s">
        <v>1066</v>
      </c>
      <c r="D99" s="653"/>
      <c r="E99" s="508"/>
      <c r="F99" s="943"/>
      <c r="G99" s="523" t="s">
        <v>1206</v>
      </c>
      <c r="H99" s="620"/>
      <c r="I99" s="616"/>
      <c r="J99" s="616"/>
    </row>
    <row r="100" spans="1:10" ht="12.75">
      <c r="A100" s="909"/>
      <c r="B100" s="940"/>
      <c r="C100" s="584" t="s">
        <v>995</v>
      </c>
      <c r="D100" s="653"/>
      <c r="E100" s="508"/>
      <c r="F100" s="943"/>
      <c r="G100" s="523" t="s">
        <v>1205</v>
      </c>
      <c r="H100" s="620"/>
      <c r="I100" s="616"/>
      <c r="J100" s="616"/>
    </row>
    <row r="101" spans="1:10" ht="22.5">
      <c r="A101" s="909"/>
      <c r="B101" s="941"/>
      <c r="C101" s="648" t="s">
        <v>1071</v>
      </c>
      <c r="D101" s="667"/>
      <c r="E101" s="508"/>
      <c r="F101" s="944"/>
      <c r="G101" s="523" t="s">
        <v>1204</v>
      </c>
      <c r="H101" s="620"/>
      <c r="I101" s="616"/>
      <c r="J101" s="616"/>
    </row>
    <row r="102" spans="1:10" ht="45">
      <c r="A102" s="945" t="s">
        <v>565</v>
      </c>
      <c r="B102" s="543" t="s">
        <v>1012</v>
      </c>
      <c r="C102" s="421" t="s">
        <v>1442</v>
      </c>
      <c r="D102" s="655"/>
      <c r="E102" s="511"/>
      <c r="F102" s="604" t="s">
        <v>1194</v>
      </c>
      <c r="G102" s="533" t="s">
        <v>1203</v>
      </c>
      <c r="H102" s="620"/>
      <c r="I102" s="616"/>
      <c r="J102" s="616"/>
    </row>
    <row r="103" spans="1:10" ht="12.75">
      <c r="A103" s="946"/>
      <c r="B103" s="948" t="s">
        <v>1085</v>
      </c>
      <c r="C103" s="421" t="s">
        <v>1055</v>
      </c>
      <c r="D103" s="655"/>
      <c r="E103" s="511"/>
      <c r="F103" s="951" t="s">
        <v>1194</v>
      </c>
      <c r="G103" s="951" t="s">
        <v>1202</v>
      </c>
      <c r="H103" s="620"/>
      <c r="I103" s="616"/>
      <c r="J103" s="616"/>
    </row>
    <row r="104" spans="1:10" ht="12.75">
      <c r="A104" s="946"/>
      <c r="B104" s="949"/>
      <c r="C104" s="421" t="s">
        <v>1054</v>
      </c>
      <c r="D104" s="655"/>
      <c r="E104" s="511"/>
      <c r="F104" s="952"/>
      <c r="G104" s="952"/>
      <c r="H104" s="620"/>
      <c r="I104" s="616"/>
      <c r="J104" s="616"/>
    </row>
    <row r="105" spans="1:10" ht="12.75">
      <c r="A105" s="946"/>
      <c r="B105" s="949"/>
      <c r="C105" s="421" t="s">
        <v>1053</v>
      </c>
      <c r="D105" s="655"/>
      <c r="E105" s="511"/>
      <c r="F105" s="952"/>
      <c r="G105" s="952"/>
      <c r="H105" s="620"/>
      <c r="I105" s="616"/>
      <c r="J105" s="616"/>
    </row>
    <row r="106" spans="1:10" ht="38.25">
      <c r="A106" s="946"/>
      <c r="B106" s="949"/>
      <c r="C106" s="421" t="s">
        <v>1076</v>
      </c>
      <c r="D106" s="655"/>
      <c r="E106" s="511"/>
      <c r="F106" s="952"/>
      <c r="G106" s="952"/>
      <c r="H106" s="620"/>
      <c r="I106" s="616"/>
      <c r="J106" s="616"/>
    </row>
    <row r="107" spans="1:10" ht="12.75">
      <c r="A107" s="946"/>
      <c r="B107" s="950"/>
      <c r="C107" s="421" t="s">
        <v>1068</v>
      </c>
      <c r="D107" s="655"/>
      <c r="E107" s="511"/>
      <c r="F107" s="953"/>
      <c r="G107" s="953"/>
      <c r="H107" s="620"/>
      <c r="I107" s="616"/>
      <c r="J107" s="616"/>
    </row>
    <row r="108" spans="1:10" ht="33.75">
      <c r="A108" s="946"/>
      <c r="B108" s="945" t="s">
        <v>1443</v>
      </c>
      <c r="C108" s="649" t="s">
        <v>1352</v>
      </c>
      <c r="D108" s="654"/>
      <c r="E108" s="511"/>
      <c r="F108" s="605"/>
      <c r="G108" s="606" t="s">
        <v>1353</v>
      </c>
      <c r="H108" s="620"/>
      <c r="I108" s="616"/>
      <c r="J108" s="616"/>
    </row>
    <row r="109" spans="1:10" ht="38.25">
      <c r="A109" s="946"/>
      <c r="B109" s="946"/>
      <c r="C109" s="650" t="s">
        <v>1009</v>
      </c>
      <c r="D109" s="655"/>
      <c r="E109" s="511"/>
      <c r="F109" s="604" t="s">
        <v>1194</v>
      </c>
      <c r="G109" s="533" t="s">
        <v>575</v>
      </c>
      <c r="H109" s="620"/>
      <c r="I109" s="616"/>
      <c r="J109" s="616"/>
    </row>
    <row r="110" spans="1:10" ht="38.25">
      <c r="A110" s="946"/>
      <c r="B110" s="946"/>
      <c r="C110" s="650" t="s">
        <v>956</v>
      </c>
      <c r="D110" s="655"/>
      <c r="E110" s="511"/>
      <c r="F110" s="604" t="s">
        <v>1194</v>
      </c>
      <c r="G110" s="533" t="s">
        <v>1026</v>
      </c>
      <c r="H110" s="620"/>
      <c r="I110" s="616"/>
      <c r="J110" s="616"/>
    </row>
    <row r="111" spans="1:10" ht="51">
      <c r="A111" s="946"/>
      <c r="B111" s="946"/>
      <c r="C111" s="650" t="s">
        <v>580</v>
      </c>
      <c r="D111" s="655"/>
      <c r="E111" s="511"/>
      <c r="F111" s="604" t="s">
        <v>1194</v>
      </c>
      <c r="G111" s="533" t="s">
        <v>1425</v>
      </c>
      <c r="H111" s="620"/>
      <c r="I111" s="616"/>
      <c r="J111" s="616"/>
    </row>
    <row r="112" spans="1:10" ht="45">
      <c r="A112" s="946"/>
      <c r="B112" s="946"/>
      <c r="C112" s="650" t="s">
        <v>1086</v>
      </c>
      <c r="D112" s="655"/>
      <c r="E112" s="511"/>
      <c r="F112" s="604"/>
      <c r="G112" s="533" t="s">
        <v>1199</v>
      </c>
      <c r="H112" s="620"/>
      <c r="I112" s="616"/>
      <c r="J112" s="616"/>
    </row>
    <row r="113" spans="1:10" ht="45">
      <c r="A113" s="946"/>
      <c r="B113" s="946"/>
      <c r="C113" s="650" t="s">
        <v>1087</v>
      </c>
      <c r="D113" s="655"/>
      <c r="E113" s="511"/>
      <c r="F113" s="604" t="s">
        <v>1194</v>
      </c>
      <c r="G113" s="533" t="s">
        <v>1198</v>
      </c>
      <c r="H113" s="620"/>
      <c r="I113" s="616"/>
      <c r="J113" s="616"/>
    </row>
    <row r="114" spans="1:10" ht="51">
      <c r="A114" s="946"/>
      <c r="B114" s="947"/>
      <c r="C114" s="650" t="s">
        <v>1088</v>
      </c>
      <c r="D114" s="655"/>
      <c r="E114" s="511"/>
      <c r="F114" s="604"/>
      <c r="G114" s="533" t="s">
        <v>1197</v>
      </c>
      <c r="H114" s="620"/>
      <c r="I114" s="616"/>
      <c r="J114" s="616"/>
    </row>
    <row r="115" spans="1:10" ht="78.75">
      <c r="A115" s="946"/>
      <c r="B115" s="945" t="s">
        <v>1444</v>
      </c>
      <c r="C115" s="650" t="s">
        <v>1089</v>
      </c>
      <c r="D115" s="655"/>
      <c r="E115" s="511"/>
      <c r="F115" s="604"/>
      <c r="G115" s="533" t="s">
        <v>1426</v>
      </c>
      <c r="H115" s="620"/>
      <c r="I115" s="616"/>
      <c r="J115" s="616"/>
    </row>
    <row r="116" spans="1:10" ht="38.25">
      <c r="A116" s="946"/>
      <c r="B116" s="946"/>
      <c r="C116" s="650" t="s">
        <v>1011</v>
      </c>
      <c r="D116" s="655"/>
      <c r="E116" s="511"/>
      <c r="F116" s="604"/>
      <c r="G116" s="533" t="s">
        <v>1427</v>
      </c>
      <c r="H116" s="620"/>
      <c r="I116" s="616"/>
      <c r="J116" s="616"/>
    </row>
    <row r="117" spans="1:10" ht="45">
      <c r="A117" s="946"/>
      <c r="B117" s="946"/>
      <c r="C117" s="650" t="s">
        <v>1061</v>
      </c>
      <c r="D117" s="655"/>
      <c r="E117" s="511"/>
      <c r="F117" s="604" t="s">
        <v>1194</v>
      </c>
      <c r="G117" s="533" t="s">
        <v>1200</v>
      </c>
      <c r="H117" s="620"/>
      <c r="I117" s="616"/>
      <c r="J117" s="616"/>
    </row>
    <row r="118" spans="1:10" ht="51">
      <c r="A118" s="946"/>
      <c r="B118" s="946"/>
      <c r="C118" s="650" t="s">
        <v>1027</v>
      </c>
      <c r="D118" s="655"/>
      <c r="E118" s="511"/>
      <c r="F118" s="604" t="s">
        <v>1194</v>
      </c>
      <c r="G118" s="533" t="s">
        <v>1195</v>
      </c>
      <c r="H118" s="620"/>
      <c r="I118" s="616"/>
      <c r="J118" s="616"/>
    </row>
    <row r="119" spans="1:10" ht="33.75">
      <c r="A119" s="947"/>
      <c r="B119" s="947"/>
      <c r="C119" s="650" t="s">
        <v>997</v>
      </c>
      <c r="D119" s="655"/>
      <c r="E119" s="511"/>
      <c r="F119" s="604" t="s">
        <v>1194</v>
      </c>
      <c r="G119" s="533" t="s">
        <v>1428</v>
      </c>
      <c r="H119" s="620"/>
      <c r="I119" s="616"/>
      <c r="J119" s="616"/>
    </row>
    <row r="120" spans="1:10" ht="78.75">
      <c r="A120" s="955" t="s">
        <v>573</v>
      </c>
      <c r="B120" s="956" t="s">
        <v>1445</v>
      </c>
      <c r="C120" s="651" t="s">
        <v>1193</v>
      </c>
      <c r="D120" s="656"/>
      <c r="E120" s="519"/>
      <c r="F120" s="607"/>
      <c r="G120" s="531" t="s">
        <v>1192</v>
      </c>
      <c r="H120" s="620"/>
      <c r="I120" s="616"/>
      <c r="J120" s="616"/>
    </row>
    <row r="121" spans="1:10" ht="38.25">
      <c r="A121" s="955"/>
      <c r="B121" s="957"/>
      <c r="C121" s="651" t="s">
        <v>1065</v>
      </c>
      <c r="D121" s="656"/>
      <c r="E121" s="519"/>
      <c r="F121" s="607"/>
      <c r="G121" s="531" t="s">
        <v>1191</v>
      </c>
      <c r="H121" s="620"/>
      <c r="I121" s="616"/>
      <c r="J121" s="616"/>
    </row>
    <row r="122" spans="1:10" ht="25.5">
      <c r="A122" s="955"/>
      <c r="B122" s="957"/>
      <c r="C122" s="651" t="s">
        <v>1013</v>
      </c>
      <c r="D122" s="656"/>
      <c r="E122" s="519"/>
      <c r="F122" s="607"/>
      <c r="G122" s="608" t="s">
        <v>1446</v>
      </c>
      <c r="H122" s="620"/>
      <c r="I122" s="616"/>
      <c r="J122" s="616"/>
    </row>
    <row r="123" spans="1:10" ht="38.25">
      <c r="A123" s="955"/>
      <c r="B123" s="957"/>
      <c r="C123" s="651" t="s">
        <v>536</v>
      </c>
      <c r="D123" s="656"/>
      <c r="E123" s="519"/>
      <c r="F123" s="607"/>
      <c r="G123" s="593" t="s">
        <v>1190</v>
      </c>
      <c r="H123" s="620"/>
      <c r="I123" s="616"/>
      <c r="J123" s="616"/>
    </row>
    <row r="124" spans="1:10" ht="25.5">
      <c r="A124" s="955"/>
      <c r="B124" s="957"/>
      <c r="C124" s="651" t="s">
        <v>1034</v>
      </c>
      <c r="D124" s="656"/>
      <c r="E124" s="519"/>
      <c r="F124" s="607"/>
      <c r="G124" s="959" t="s">
        <v>1189</v>
      </c>
      <c r="H124" s="620"/>
      <c r="I124" s="616"/>
      <c r="J124" s="616"/>
    </row>
    <row r="125" spans="1:10" ht="12.75">
      <c r="A125" s="955"/>
      <c r="B125" s="957"/>
      <c r="C125" s="651" t="s">
        <v>1035</v>
      </c>
      <c r="D125" s="656"/>
      <c r="E125" s="519"/>
      <c r="F125" s="607"/>
      <c r="G125" s="960"/>
      <c r="H125" s="620"/>
      <c r="I125" s="616"/>
      <c r="J125" s="616"/>
    </row>
    <row r="126" spans="1:10" ht="25.5">
      <c r="A126" s="955"/>
      <c r="B126" s="957"/>
      <c r="C126" s="651" t="s">
        <v>1036</v>
      </c>
      <c r="D126" s="656"/>
      <c r="E126" s="519"/>
      <c r="F126" s="607"/>
      <c r="G126" s="593" t="s">
        <v>1188</v>
      </c>
      <c r="H126" s="620"/>
      <c r="I126" s="616"/>
      <c r="J126" s="616"/>
    </row>
    <row r="127" spans="1:10" ht="25.5">
      <c r="A127" s="955"/>
      <c r="B127" s="957"/>
      <c r="C127" s="651" t="s">
        <v>998</v>
      </c>
      <c r="D127" s="656"/>
      <c r="E127" s="519"/>
      <c r="F127" s="607"/>
      <c r="G127" s="531" t="s">
        <v>653</v>
      </c>
      <c r="H127" s="620"/>
      <c r="I127" s="616"/>
      <c r="J127" s="616"/>
    </row>
    <row r="128" spans="1:10" ht="22.5">
      <c r="A128" s="955"/>
      <c r="B128" s="957"/>
      <c r="C128" s="651" t="s">
        <v>1347</v>
      </c>
      <c r="D128" s="656"/>
      <c r="E128" s="519"/>
      <c r="F128" s="607"/>
      <c r="G128" s="531" t="s">
        <v>1348</v>
      </c>
      <c r="H128" s="620"/>
      <c r="I128" s="616"/>
      <c r="J128" s="616"/>
    </row>
    <row r="129" spans="1:10" ht="45">
      <c r="A129" s="955"/>
      <c r="B129" s="957"/>
      <c r="C129" s="651" t="s">
        <v>1470</v>
      </c>
      <c r="D129" s="656"/>
      <c r="E129" s="793"/>
      <c r="F129" s="607"/>
      <c r="G129" s="531" t="s">
        <v>1471</v>
      </c>
      <c r="H129" s="620"/>
      <c r="I129" s="616"/>
      <c r="J129" s="616"/>
    </row>
    <row r="130" spans="1:10" ht="38.25">
      <c r="A130" s="955"/>
      <c r="B130" s="958"/>
      <c r="C130" s="651" t="s">
        <v>968</v>
      </c>
      <c r="D130" s="656"/>
      <c r="E130" s="519"/>
      <c r="F130" s="607"/>
      <c r="G130" s="531" t="s">
        <v>1187</v>
      </c>
      <c r="H130" s="620"/>
      <c r="I130" s="616"/>
      <c r="J130" s="616"/>
    </row>
    <row r="131" spans="1:10" ht="38.25">
      <c r="A131" s="954" t="s">
        <v>999</v>
      </c>
      <c r="B131" s="331" t="s">
        <v>1001</v>
      </c>
      <c r="C131" s="425"/>
      <c r="D131" s="663"/>
      <c r="E131" s="520"/>
      <c r="F131" s="599"/>
      <c r="G131" s="529" t="s">
        <v>869</v>
      </c>
      <c r="H131" s="620"/>
      <c r="I131" s="616"/>
      <c r="J131" s="616"/>
    </row>
    <row r="132" spans="1:10" ht="25.5">
      <c r="A132" s="954"/>
      <c r="B132" s="331" t="s">
        <v>1000</v>
      </c>
      <c r="C132" s="425"/>
      <c r="D132" s="663"/>
      <c r="E132" s="520"/>
      <c r="F132" s="599"/>
      <c r="G132" s="529" t="s">
        <v>1186</v>
      </c>
      <c r="H132" s="620"/>
      <c r="I132" s="616"/>
      <c r="J132" s="616"/>
    </row>
    <row r="133" spans="1:10" ht="22.5">
      <c r="A133" s="954"/>
      <c r="B133" s="338" t="s">
        <v>870</v>
      </c>
      <c r="C133" s="426"/>
      <c r="D133" s="664"/>
      <c r="E133" s="407"/>
      <c r="F133" s="609"/>
      <c r="G133" s="592" t="s">
        <v>1185</v>
      </c>
      <c r="H133" s="620"/>
      <c r="I133" s="616"/>
      <c r="J133" s="616"/>
    </row>
    <row r="134" spans="1:10" ht="38.25">
      <c r="A134" s="908" t="s">
        <v>871</v>
      </c>
      <c r="B134" s="514" t="s">
        <v>1051</v>
      </c>
      <c r="C134" s="422"/>
      <c r="D134" s="653"/>
      <c r="E134" s="508"/>
      <c r="F134" s="574"/>
      <c r="G134" s="523" t="s">
        <v>1184</v>
      </c>
      <c r="H134" s="621"/>
      <c r="I134" s="616"/>
      <c r="J134" s="616"/>
    </row>
    <row r="135" spans="1:10" ht="25.5">
      <c r="A135" s="908"/>
      <c r="B135" s="336" t="s">
        <v>551</v>
      </c>
      <c r="C135" s="427"/>
      <c r="D135" s="668"/>
      <c r="E135" s="408"/>
      <c r="F135" s="610"/>
      <c r="G135" s="526" t="s">
        <v>1183</v>
      </c>
      <c r="H135" s="616"/>
      <c r="I135" s="616"/>
      <c r="J135" s="616"/>
    </row>
    <row r="136" spans="1:10" ht="25.5">
      <c r="A136" s="908"/>
      <c r="B136" s="336" t="s">
        <v>1057</v>
      </c>
      <c r="C136" s="427"/>
      <c r="D136" s="668"/>
      <c r="E136" s="408"/>
      <c r="F136" s="610"/>
      <c r="G136" s="526" t="s">
        <v>1182</v>
      </c>
      <c r="H136" s="616"/>
      <c r="I136" s="616"/>
      <c r="J136" s="616"/>
    </row>
    <row r="137" spans="1:10" ht="22.5">
      <c r="A137" s="908"/>
      <c r="B137" s="514" t="s">
        <v>553</v>
      </c>
      <c r="C137" s="422"/>
      <c r="D137" s="653"/>
      <c r="E137" s="508"/>
      <c r="F137" s="523" t="s">
        <v>554</v>
      </c>
      <c r="G137" s="594" t="s">
        <v>1181</v>
      </c>
      <c r="H137" s="620"/>
      <c r="I137" s="616"/>
      <c r="J137" s="616"/>
    </row>
    <row r="138" spans="1:10" ht="25.5">
      <c r="A138" s="908"/>
      <c r="B138" s="514" t="s">
        <v>555</v>
      </c>
      <c r="C138" s="422"/>
      <c r="D138" s="653"/>
      <c r="E138" s="508"/>
      <c r="F138" s="574"/>
      <c r="G138" s="523" t="s">
        <v>582</v>
      </c>
      <c r="H138" s="620"/>
      <c r="I138" s="616"/>
      <c r="J138" s="616"/>
    </row>
    <row r="139" spans="1:10" ht="38.25">
      <c r="A139" s="908"/>
      <c r="B139" s="514" t="s">
        <v>1033</v>
      </c>
      <c r="C139" s="422"/>
      <c r="D139" s="653"/>
      <c r="E139" s="508"/>
      <c r="F139" s="574"/>
      <c r="G139" s="523" t="s">
        <v>1429</v>
      </c>
      <c r="H139" s="620"/>
      <c r="I139" s="616"/>
      <c r="J139" s="616"/>
    </row>
    <row r="140" spans="1:10" ht="12.75">
      <c r="A140" s="908"/>
      <c r="B140" s="514" t="s">
        <v>1056</v>
      </c>
      <c r="C140" s="422"/>
      <c r="D140" s="653"/>
      <c r="E140" s="508"/>
      <c r="F140" s="574"/>
      <c r="G140" s="523" t="s">
        <v>1180</v>
      </c>
      <c r="H140" s="620"/>
      <c r="I140" s="616"/>
      <c r="J140" s="616"/>
    </row>
    <row r="141" spans="1:10" ht="25.5">
      <c r="A141" s="908"/>
      <c r="B141" s="514" t="s">
        <v>1343</v>
      </c>
      <c r="C141" s="422"/>
      <c r="D141" s="653"/>
      <c r="E141" s="508"/>
      <c r="F141" s="603"/>
      <c r="G141" s="523" t="s">
        <v>1179</v>
      </c>
      <c r="H141" s="620"/>
      <c r="I141" s="616"/>
      <c r="J141" s="616"/>
    </row>
    <row r="142" spans="1:10" ht="12.75">
      <c r="A142" s="908"/>
      <c r="B142" s="514" t="s">
        <v>625</v>
      </c>
      <c r="C142" s="422"/>
      <c r="D142" s="653"/>
      <c r="E142" s="508"/>
      <c r="F142" s="603"/>
      <c r="G142" s="523" t="s">
        <v>1052</v>
      </c>
      <c r="H142" s="620"/>
      <c r="I142" s="616"/>
      <c r="J142" s="616"/>
    </row>
    <row r="143" spans="1:10" ht="12.75">
      <c r="A143" s="586" t="s">
        <v>1436</v>
      </c>
      <c r="B143" s="575"/>
      <c r="C143" s="587"/>
      <c r="D143" s="587"/>
      <c r="E143" s="409"/>
      <c r="J143" s="612"/>
    </row>
    <row r="144" spans="1:10" ht="12.75">
      <c r="B144" s="575"/>
      <c r="C144" s="587"/>
      <c r="D144" s="587"/>
      <c r="E144" s="409"/>
      <c r="J144" s="612"/>
    </row>
    <row r="145" spans="1:10" ht="12.75">
      <c r="C145" s="588"/>
      <c r="D145" s="588"/>
      <c r="J145" s="612"/>
    </row>
    <row r="146" spans="1:10" ht="12.75">
      <c r="C146" s="570"/>
      <c r="D146" s="570"/>
      <c r="J146" s="612"/>
    </row>
    <row r="147" spans="1:10">
      <c r="A147" s="571" t="s">
        <v>1449</v>
      </c>
      <c r="B147" s="312"/>
      <c r="C147" s="417"/>
      <c r="J147" s="612"/>
    </row>
    <row r="148" spans="1:10" ht="12.75">
      <c r="C148" s="312" t="s">
        <v>1340</v>
      </c>
      <c r="J148" s="612"/>
    </row>
    <row r="149" spans="1:10" ht="12.75">
      <c r="J149" s="612"/>
    </row>
    <row r="150" spans="1:10" ht="33.75">
      <c r="B150" s="576" t="s">
        <v>1362</v>
      </c>
      <c r="C150" s="577"/>
      <c r="D150" s="657"/>
      <c r="E150" s="537"/>
      <c r="F150" s="581"/>
      <c r="G150" s="581" t="s">
        <v>1363</v>
      </c>
      <c r="H150" s="618"/>
      <c r="I150" s="618"/>
      <c r="J150" s="616"/>
    </row>
    <row r="151" spans="1:10" ht="38.25">
      <c r="B151" s="579" t="s">
        <v>1364</v>
      </c>
      <c r="C151" s="580" t="s">
        <v>1021</v>
      </c>
      <c r="D151" s="423"/>
      <c r="E151" s="512"/>
      <c r="F151" s="611" t="s">
        <v>1341</v>
      </c>
      <c r="G151" s="600" t="s">
        <v>1342</v>
      </c>
      <c r="H151" s="496"/>
      <c r="I151" s="618"/>
      <c r="J151" s="616"/>
    </row>
    <row r="152" spans="1:10" ht="33.75">
      <c r="B152" s="513" t="s">
        <v>1010</v>
      </c>
      <c r="C152" s="580" t="s">
        <v>1365</v>
      </c>
      <c r="D152" s="423"/>
      <c r="E152" s="537"/>
      <c r="F152" s="600" t="s">
        <v>1194</v>
      </c>
      <c r="G152" s="600" t="s">
        <v>1201</v>
      </c>
      <c r="H152" s="618"/>
      <c r="I152" s="618"/>
      <c r="J152" s="616"/>
    </row>
    <row r="153" spans="1:10" ht="33.75">
      <c r="B153" s="513" t="s">
        <v>598</v>
      </c>
      <c r="C153" s="577" t="s">
        <v>1366</v>
      </c>
      <c r="D153" s="657"/>
      <c r="E153" s="537"/>
      <c r="F153" s="581"/>
      <c r="G153" s="600" t="s">
        <v>1196</v>
      </c>
      <c r="H153" s="618"/>
      <c r="I153" s="618"/>
      <c r="J153" s="622"/>
    </row>
    <row r="154" spans="1:10" ht="38.25">
      <c r="B154" s="579" t="s">
        <v>1344</v>
      </c>
      <c r="C154" s="577" t="s">
        <v>1440</v>
      </c>
      <c r="D154" s="657"/>
      <c r="E154" s="537"/>
      <c r="F154" s="581"/>
      <c r="G154" s="581" t="s">
        <v>1345</v>
      </c>
      <c r="H154" s="618"/>
      <c r="I154" s="618"/>
      <c r="J154" s="622"/>
    </row>
    <row r="155" spans="1:10" ht="25.5">
      <c r="B155" s="576" t="s">
        <v>1346</v>
      </c>
      <c r="C155" s="577" t="s">
        <v>1367</v>
      </c>
      <c r="D155" s="657"/>
      <c r="E155" s="537"/>
      <c r="F155" s="581"/>
      <c r="G155" s="581" t="s">
        <v>1430</v>
      </c>
      <c r="H155" s="618"/>
      <c r="I155" s="618"/>
      <c r="J155" s="622"/>
    </row>
    <row r="156" spans="1:10" ht="25.5">
      <c r="B156" s="582" t="s">
        <v>1358</v>
      </c>
      <c r="C156" s="577" t="s">
        <v>1368</v>
      </c>
      <c r="D156" s="657"/>
      <c r="E156" s="537"/>
      <c r="F156" s="581"/>
      <c r="G156" s="581" t="s">
        <v>1431</v>
      </c>
      <c r="H156" s="618"/>
      <c r="I156" s="618"/>
      <c r="J156" s="622"/>
    </row>
    <row r="157" spans="1:10" ht="25.5">
      <c r="B157" s="582" t="s">
        <v>1356</v>
      </c>
      <c r="C157" s="577" t="s">
        <v>1369</v>
      </c>
      <c r="D157" s="657"/>
      <c r="E157" s="537"/>
      <c r="F157" s="581"/>
      <c r="G157" s="581" t="s">
        <v>1357</v>
      </c>
      <c r="H157" s="618"/>
      <c r="I157" s="618"/>
      <c r="J157" s="622"/>
    </row>
    <row r="158" spans="1:10" ht="38.25">
      <c r="B158" s="582" t="s">
        <v>1355</v>
      </c>
      <c r="C158" s="577" t="s">
        <v>1370</v>
      </c>
      <c r="D158" s="657"/>
      <c r="E158" s="537"/>
      <c r="F158" s="581"/>
      <c r="G158" s="581" t="s">
        <v>1354</v>
      </c>
      <c r="H158" s="618"/>
      <c r="I158" s="618"/>
      <c r="J158" s="622"/>
    </row>
    <row r="159" spans="1:10">
      <c r="B159" s="576" t="s">
        <v>1359</v>
      </c>
      <c r="C159" s="577" t="s">
        <v>1371</v>
      </c>
      <c r="D159" s="657"/>
      <c r="E159" s="537"/>
      <c r="F159" s="581"/>
      <c r="G159" s="581" t="s">
        <v>1432</v>
      </c>
      <c r="H159" s="618"/>
      <c r="I159" s="618"/>
      <c r="J159" s="622"/>
    </row>
    <row r="160" spans="1:10">
      <c r="B160" s="576" t="s">
        <v>1360</v>
      </c>
      <c r="C160" s="577" t="s">
        <v>1372</v>
      </c>
      <c r="D160" s="657"/>
      <c r="E160" s="537"/>
      <c r="F160" s="581"/>
      <c r="G160" s="581" t="s">
        <v>1361</v>
      </c>
      <c r="H160" s="618"/>
      <c r="I160" s="618"/>
      <c r="J160" s="622"/>
    </row>
  </sheetData>
  <mergeCells count="47">
    <mergeCell ref="A131:A133"/>
    <mergeCell ref="A134:A142"/>
    <mergeCell ref="G103:G107"/>
    <mergeCell ref="B108:B114"/>
    <mergeCell ref="B115:B119"/>
    <mergeCell ref="A120:A130"/>
    <mergeCell ref="B120:B130"/>
    <mergeCell ref="G124:G125"/>
    <mergeCell ref="A89:A101"/>
    <mergeCell ref="B89:B92"/>
    <mergeCell ref="B96:B101"/>
    <mergeCell ref="F96:F101"/>
    <mergeCell ref="A102:A119"/>
    <mergeCell ref="B103:B107"/>
    <mergeCell ref="F103:F107"/>
    <mergeCell ref="G66:G67"/>
    <mergeCell ref="A84:A88"/>
    <mergeCell ref="B84:B88"/>
    <mergeCell ref="F84:F88"/>
    <mergeCell ref="G84:G88"/>
    <mergeCell ref="A75:A83"/>
    <mergeCell ref="B75:B79"/>
    <mergeCell ref="F75:F79"/>
    <mergeCell ref="G75:G79"/>
    <mergeCell ref="B81:B83"/>
    <mergeCell ref="A24:A38"/>
    <mergeCell ref="B24:B26"/>
    <mergeCell ref="B36:B37"/>
    <mergeCell ref="B70:B71"/>
    <mergeCell ref="G70:G71"/>
    <mergeCell ref="F53:F58"/>
    <mergeCell ref="G53:G58"/>
    <mergeCell ref="A39:A52"/>
    <mergeCell ref="B39:B40"/>
    <mergeCell ref="A53:A74"/>
    <mergeCell ref="B53:B58"/>
    <mergeCell ref="B59:B65"/>
    <mergeCell ref="F59:F65"/>
    <mergeCell ref="G59:G65"/>
    <mergeCell ref="B66:B67"/>
    <mergeCell ref="F66:F67"/>
    <mergeCell ref="A5:C5"/>
    <mergeCell ref="A6:C10"/>
    <mergeCell ref="A3:C3"/>
    <mergeCell ref="A4:C4"/>
    <mergeCell ref="A12:A23"/>
    <mergeCell ref="B12:B20"/>
  </mergeCells>
  <pageMargins left="0.25" right="0.25" top="0.75" bottom="0.75" header="0.3" footer="0.3"/>
  <pageSetup scale="36" fitToHeight="0" orientation="landscape" r:id="rId1"/>
  <rowBreaks count="1" manualBreakCount="1">
    <brk id="11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16" zoomScale="90" zoomScaleNormal="90" workbookViewId="0">
      <selection activeCell="E27" sqref="E27"/>
    </sheetView>
  </sheetViews>
  <sheetFormatPr defaultRowHeight="15.75"/>
  <cols>
    <col min="1" max="1" width="38.875" customWidth="1"/>
    <col min="2" max="2" width="10.625" style="14" customWidth="1"/>
    <col min="3" max="3" width="9.75" customWidth="1"/>
  </cols>
  <sheetData>
    <row r="1" spans="1:2" ht="18.75">
      <c r="A1" s="5" t="s">
        <v>446</v>
      </c>
    </row>
    <row r="2" spans="1:2" s="11" customFormat="1">
      <c r="B2" s="14"/>
    </row>
    <row r="3" spans="1:2" s="11" customFormat="1">
      <c r="B3" s="14"/>
    </row>
    <row r="4" spans="1:2">
      <c r="A4" t="s">
        <v>435</v>
      </c>
      <c r="B4" s="14">
        <v>56779</v>
      </c>
    </row>
    <row r="6" spans="1:2">
      <c r="A6" s="13" t="s">
        <v>436</v>
      </c>
    </row>
    <row r="8" spans="1:2">
      <c r="A8" t="s">
        <v>476</v>
      </c>
      <c r="B8" s="14">
        <v>34245</v>
      </c>
    </row>
    <row r="9" spans="1:2">
      <c r="A9" t="s">
        <v>442</v>
      </c>
      <c r="B9" s="14">
        <v>27857</v>
      </c>
    </row>
    <row r="10" spans="1:2">
      <c r="A10" t="s">
        <v>441</v>
      </c>
      <c r="B10" s="14">
        <v>27457</v>
      </c>
    </row>
    <row r="11" spans="1:2">
      <c r="A11" t="s">
        <v>439</v>
      </c>
      <c r="B11" s="14">
        <v>26036</v>
      </c>
    </row>
    <row r="12" spans="1:2">
      <c r="A12" t="s">
        <v>443</v>
      </c>
      <c r="B12" s="14">
        <v>20358</v>
      </c>
    </row>
    <row r="13" spans="1:2">
      <c r="A13" t="s">
        <v>437</v>
      </c>
      <c r="B13" s="14">
        <v>20118</v>
      </c>
    </row>
    <row r="14" spans="1:2">
      <c r="A14" t="s">
        <v>444</v>
      </c>
      <c r="B14" s="14">
        <v>19595</v>
      </c>
    </row>
    <row r="15" spans="1:2">
      <c r="A15" t="s">
        <v>438</v>
      </c>
      <c r="B15" s="14">
        <v>17179</v>
      </c>
    </row>
    <row r="16" spans="1:2">
      <c r="A16" t="s">
        <v>445</v>
      </c>
      <c r="B16" s="14">
        <v>16974</v>
      </c>
    </row>
    <row r="17" spans="1:3">
      <c r="A17" t="s">
        <v>440</v>
      </c>
      <c r="B17" s="14">
        <v>16863</v>
      </c>
    </row>
    <row r="27" spans="1:3" ht="18.75">
      <c r="A27" s="5" t="s">
        <v>447</v>
      </c>
    </row>
    <row r="29" spans="1:3">
      <c r="A29" s="13" t="s">
        <v>448</v>
      </c>
      <c r="B29" s="6" t="s">
        <v>1</v>
      </c>
      <c r="C29" s="13" t="s">
        <v>2</v>
      </c>
    </row>
    <row r="30" spans="1:3">
      <c r="A30" t="s">
        <v>1</v>
      </c>
      <c r="B30" s="14">
        <v>48827</v>
      </c>
      <c r="C30" s="14">
        <v>34739</v>
      </c>
    </row>
    <row r="32" spans="1:3">
      <c r="A32" t="s">
        <v>449</v>
      </c>
      <c r="B32" s="14">
        <v>4405</v>
      </c>
      <c r="C32" s="14">
        <v>2794</v>
      </c>
    </row>
    <row r="33" spans="1:3">
      <c r="A33" t="s">
        <v>450</v>
      </c>
      <c r="B33" s="14">
        <v>2743</v>
      </c>
      <c r="C33" s="14">
        <v>1971</v>
      </c>
    </row>
  </sheetData>
  <sortState ref="A8:B17">
    <sortCondition descending="1" ref="B8:B17"/>
  </sortState>
  <pageMargins left="0.25" right="0.25" top="0.75" bottom="0.75" header="0.3" footer="0.3"/>
  <pageSetup scale="87" orientation="landscape"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opLeftCell="B7" zoomScale="80" zoomScaleNormal="80" workbookViewId="0"/>
  </sheetViews>
  <sheetFormatPr defaultRowHeight="15.75"/>
  <sheetData/>
  <pageMargins left="0.25" right="0.25" top="0.75" bottom="0.75" header="0.3" footer="0.3"/>
  <pageSetup scale="76" orientation="landscape" r:id="rId1"/>
  <headerFooter>
    <oddHeader>&amp;C&amp;"-,Bold"&amp;14&amp;KFF0000REPORT CENTRAL DATA AGGREGATION HIERARCHY</oddHeader>
  </headerFooter>
  <drawing r:id="rId2"/>
  <legacyDrawing r:id="rId3"/>
  <oleObjects>
    <mc:AlternateContent xmlns:mc="http://schemas.openxmlformats.org/markup-compatibility/2006">
      <mc:Choice Requires="x14">
        <oleObject progId="Word.Document.8" shapeId="18433" r:id="rId4">
          <objectPr defaultSize="0" autoPict="0" r:id="rId5">
            <anchor moveWithCells="1" sizeWithCells="1">
              <from>
                <xdr:col>0</xdr:col>
                <xdr:colOff>190500</xdr:colOff>
                <xdr:row>0</xdr:row>
                <xdr:rowOff>104775</xdr:rowOff>
              </from>
              <to>
                <xdr:col>17</xdr:col>
                <xdr:colOff>323850</xdr:colOff>
                <xdr:row>39</xdr:row>
                <xdr:rowOff>104775</xdr:rowOff>
              </to>
            </anchor>
          </objectPr>
        </oleObject>
      </mc:Choice>
      <mc:Fallback>
        <oleObject progId="Word.Document.8" shapeId="18433" r:id="rId4"/>
      </mc:Fallback>
    </mc:AlternateContent>
  </oleObjec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G10" sqref="G10"/>
    </sheetView>
  </sheetViews>
  <sheetFormatPr defaultRowHeight="15.75"/>
  <cols>
    <col min="1" max="1" width="27" customWidth="1"/>
    <col min="2" max="2" width="13.375" customWidth="1"/>
    <col min="3" max="3" width="12.375" customWidth="1"/>
    <col min="6" max="6" width="17.875" customWidth="1"/>
  </cols>
  <sheetData>
    <row r="1" spans="1:6" s="11" customFormat="1">
      <c r="A1" s="13" t="s">
        <v>950</v>
      </c>
      <c r="B1" s="11" t="s">
        <v>951</v>
      </c>
      <c r="C1" s="11" t="s">
        <v>952</v>
      </c>
      <c r="F1" s="13" t="s">
        <v>1103</v>
      </c>
    </row>
    <row r="2" spans="1:6" s="11" customFormat="1">
      <c r="A2" s="413" t="s">
        <v>924</v>
      </c>
      <c r="B2" s="411"/>
      <c r="C2" s="411"/>
      <c r="F2" s="11" t="s">
        <v>1104</v>
      </c>
    </row>
    <row r="3" spans="1:6">
      <c r="A3" s="412" t="s">
        <v>957</v>
      </c>
      <c r="B3" s="411">
        <v>7.99</v>
      </c>
      <c r="C3" s="411">
        <v>11.99</v>
      </c>
    </row>
    <row r="4" spans="1:6">
      <c r="A4" s="414" t="s">
        <v>929</v>
      </c>
      <c r="B4" s="411"/>
      <c r="C4" s="411"/>
    </row>
    <row r="5" spans="1:6">
      <c r="A5" s="410" t="s">
        <v>930</v>
      </c>
      <c r="B5" s="411" t="s">
        <v>954</v>
      </c>
      <c r="C5" s="411" t="s">
        <v>953</v>
      </c>
    </row>
    <row r="6" spans="1:6">
      <c r="A6" s="413" t="s">
        <v>925</v>
      </c>
      <c r="B6" s="411"/>
      <c r="C6" s="411"/>
    </row>
    <row r="7" spans="1:6">
      <c r="A7" s="418" t="s">
        <v>973</v>
      </c>
      <c r="B7" s="411"/>
      <c r="C7" s="411"/>
    </row>
    <row r="8" spans="1:6">
      <c r="A8" s="413" t="s">
        <v>919</v>
      </c>
      <c r="B8" s="411">
        <v>7.99</v>
      </c>
      <c r="C8" s="411">
        <v>11.99</v>
      </c>
    </row>
    <row r="9" spans="1:6">
      <c r="A9" s="413" t="s">
        <v>927</v>
      </c>
      <c r="B9" s="411"/>
      <c r="C9" s="411"/>
    </row>
    <row r="10" spans="1:6">
      <c r="A10" s="412" t="s">
        <v>955</v>
      </c>
      <c r="B10" s="415">
        <v>7.99</v>
      </c>
      <c r="C10" s="411" t="s">
        <v>561</v>
      </c>
    </row>
    <row r="11" spans="1:6">
      <c r="A11" s="413" t="s">
        <v>926</v>
      </c>
      <c r="B11" s="411"/>
      <c r="C11" s="411"/>
    </row>
    <row r="12" spans="1:6">
      <c r="A12" s="412" t="s">
        <v>939</v>
      </c>
      <c r="B12" s="415">
        <v>7.99</v>
      </c>
      <c r="C12" s="415">
        <v>11.99</v>
      </c>
    </row>
    <row r="13" spans="1:6">
      <c r="A13" s="413" t="s">
        <v>932</v>
      </c>
      <c r="B13" s="411"/>
      <c r="C13" s="411"/>
    </row>
    <row r="14" spans="1:6">
      <c r="A14" s="418" t="s">
        <v>981</v>
      </c>
      <c r="B14" s="411"/>
      <c r="C14" s="411"/>
    </row>
    <row r="15" spans="1:6">
      <c r="A15" s="413" t="s">
        <v>920</v>
      </c>
      <c r="B15" s="411"/>
      <c r="C15" s="411"/>
    </row>
    <row r="16" spans="1:6">
      <c r="A16" s="418" t="s">
        <v>972</v>
      </c>
      <c r="B16" s="411"/>
      <c r="C16" s="411"/>
    </row>
    <row r="17" spans="1:3">
      <c r="A17" s="413" t="s">
        <v>923</v>
      </c>
      <c r="B17" s="411"/>
      <c r="C17" s="411"/>
    </row>
    <row r="18" spans="1:3">
      <c r="A18" s="413" t="s">
        <v>922</v>
      </c>
      <c r="B18" s="411"/>
      <c r="C18" s="411"/>
    </row>
    <row r="19" spans="1:3">
      <c r="A19" s="412" t="s">
        <v>943</v>
      </c>
      <c r="B19" s="411" t="s">
        <v>561</v>
      </c>
      <c r="C19" s="411" t="s">
        <v>561</v>
      </c>
    </row>
    <row r="20" spans="1:3">
      <c r="A20" s="412" t="s">
        <v>944</v>
      </c>
      <c r="B20" s="415">
        <v>7.99</v>
      </c>
      <c r="C20" s="411" t="s">
        <v>561</v>
      </c>
    </row>
    <row r="21" spans="1:3">
      <c r="A21" s="413" t="s">
        <v>949</v>
      </c>
      <c r="B21" s="411"/>
      <c r="C21" s="411"/>
    </row>
    <row r="22" spans="1:3">
      <c r="A22" s="413" t="s">
        <v>933</v>
      </c>
      <c r="B22" s="411"/>
      <c r="C22" s="411"/>
    </row>
    <row r="23" spans="1:3">
      <c r="A23" s="412" t="s">
        <v>941</v>
      </c>
      <c r="B23" s="411" t="s">
        <v>561</v>
      </c>
      <c r="C23" s="411" t="s">
        <v>561</v>
      </c>
    </row>
    <row r="24" spans="1:3">
      <c r="A24" s="413" t="s">
        <v>936</v>
      </c>
      <c r="B24" s="411"/>
      <c r="C24" s="411"/>
    </row>
    <row r="25" spans="1:3">
      <c r="A25" s="413" t="s">
        <v>931</v>
      </c>
      <c r="B25" s="411"/>
      <c r="C25" s="411"/>
    </row>
    <row r="26" spans="1:3">
      <c r="A26" s="413" t="s">
        <v>938</v>
      </c>
      <c r="B26" s="411"/>
      <c r="C26" s="411"/>
    </row>
    <row r="27" spans="1:3">
      <c r="A27" s="413" t="s">
        <v>948</v>
      </c>
      <c r="B27" s="411"/>
      <c r="C27" s="411"/>
    </row>
    <row r="28" spans="1:3">
      <c r="A28" s="413" t="s">
        <v>935</v>
      </c>
      <c r="B28" s="411"/>
      <c r="C28" s="411"/>
    </row>
    <row r="29" spans="1:3">
      <c r="A29" s="418" t="s">
        <v>974</v>
      </c>
      <c r="B29" s="411"/>
      <c r="C29" s="411"/>
    </row>
    <row r="30" spans="1:3">
      <c r="A30" s="418" t="s">
        <v>975</v>
      </c>
      <c r="B30" s="411"/>
      <c r="C30" s="411"/>
    </row>
    <row r="31" spans="1:3">
      <c r="A31" s="418" t="s">
        <v>976</v>
      </c>
      <c r="B31" s="411"/>
      <c r="C31" s="411"/>
    </row>
    <row r="32" spans="1:3">
      <c r="A32" s="418" t="s">
        <v>977</v>
      </c>
      <c r="B32" s="411"/>
      <c r="C32" s="411"/>
    </row>
    <row r="33" spans="1:3">
      <c r="A33" s="418" t="s">
        <v>978</v>
      </c>
      <c r="B33" s="411"/>
      <c r="C33" s="411"/>
    </row>
    <row r="34" spans="1:3">
      <c r="A34" s="418" t="s">
        <v>979</v>
      </c>
      <c r="B34" s="411"/>
      <c r="C34" s="411"/>
    </row>
    <row r="35" spans="1:3">
      <c r="A35" s="413" t="s">
        <v>934</v>
      </c>
      <c r="B35" s="411"/>
      <c r="C35" s="411"/>
    </row>
    <row r="36" spans="1:3">
      <c r="A36" s="413" t="s">
        <v>921</v>
      </c>
      <c r="B36" s="411"/>
      <c r="C36" s="411"/>
    </row>
    <row r="37" spans="1:3">
      <c r="A37" s="412" t="s">
        <v>942</v>
      </c>
      <c r="B37" s="415">
        <v>7.99</v>
      </c>
      <c r="C37" s="411" t="s">
        <v>561</v>
      </c>
    </row>
    <row r="38" spans="1:3">
      <c r="A38" s="413" t="s">
        <v>937</v>
      </c>
      <c r="B38" s="411"/>
      <c r="C38" s="411"/>
    </row>
    <row r="39" spans="1:3">
      <c r="A39" s="418" t="s">
        <v>980</v>
      </c>
      <c r="B39" s="411"/>
      <c r="C39" s="411"/>
    </row>
    <row r="40" spans="1:3">
      <c r="A40" s="412" t="s">
        <v>946</v>
      </c>
      <c r="B40" s="411" t="s">
        <v>561</v>
      </c>
      <c r="C40" s="411" t="s">
        <v>561</v>
      </c>
    </row>
    <row r="41" spans="1:3">
      <c r="A41" s="412" t="s">
        <v>940</v>
      </c>
      <c r="B41" s="415">
        <v>7.99</v>
      </c>
      <c r="C41" s="415">
        <v>11.99</v>
      </c>
    </row>
    <row r="42" spans="1:3">
      <c r="A42" s="413" t="s">
        <v>928</v>
      </c>
      <c r="B42" s="411"/>
      <c r="C42" s="411"/>
    </row>
    <row r="43" spans="1:3">
      <c r="A43" s="412" t="s">
        <v>947</v>
      </c>
      <c r="B43" s="411" t="s">
        <v>561</v>
      </c>
      <c r="C43" s="411" t="s">
        <v>561</v>
      </c>
    </row>
    <row r="44" spans="1:3">
      <c r="A44" s="412" t="s">
        <v>945</v>
      </c>
      <c r="B44" s="411" t="s">
        <v>561</v>
      </c>
      <c r="C44" s="411" t="s">
        <v>561</v>
      </c>
    </row>
  </sheetData>
  <sortState ref="A2:C44">
    <sortCondition ref="A2:A4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0"/>
  <sheetViews>
    <sheetView zoomScaleNormal="100" workbookViewId="0">
      <pane xSplit="4" ySplit="11" topLeftCell="T53" activePane="bottomRight" state="frozen"/>
      <selection pane="topRight" activeCell="E1" sqref="E1"/>
      <selection pane="bottomLeft" activeCell="A5" sqref="A5"/>
      <selection pane="bottomRight" activeCell="Z129" sqref="Z129"/>
    </sheetView>
  </sheetViews>
  <sheetFormatPr defaultColWidth="9" defaultRowHeight="15.75"/>
  <cols>
    <col min="1" max="1" width="6" style="312" customWidth="1"/>
    <col min="2" max="2" width="11" style="312" customWidth="1"/>
    <col min="3" max="3" width="21.125" style="417" customWidth="1"/>
    <col min="4" max="4" width="17.375" style="312" customWidth="1"/>
    <col min="5" max="11" width="8.125" style="312" customWidth="1"/>
    <col min="12" max="23" width="8.625" style="312" customWidth="1"/>
    <col min="24" max="24" width="5.125" style="312" customWidth="1"/>
    <col min="25" max="25" width="20.125" style="573" customWidth="1"/>
    <col min="26" max="26" width="64.75" style="573" customWidth="1"/>
    <col min="27" max="27" width="14" style="612" customWidth="1"/>
    <col min="28" max="28" width="20.75" style="612" customWidth="1"/>
    <col min="29" max="29" width="42.875" style="623" customWidth="1"/>
    <col min="30" max="16384" width="9" style="312"/>
  </cols>
  <sheetData>
    <row r="1" spans="1:33" ht="18">
      <c r="A1" s="572" t="s">
        <v>1373</v>
      </c>
      <c r="B1" s="572"/>
      <c r="C1" s="583"/>
      <c r="D1" s="572"/>
      <c r="AC1" s="613" t="s">
        <v>1437</v>
      </c>
    </row>
    <row r="2" spans="1:33">
      <c r="AC2" s="613" t="s">
        <v>1438</v>
      </c>
    </row>
    <row r="3" spans="1:33" ht="15.75" customHeight="1">
      <c r="A3" s="1005" t="s">
        <v>706</v>
      </c>
      <c r="B3" s="902"/>
      <c r="C3" s="902"/>
      <c r="D3" s="902"/>
      <c r="E3" s="986" t="s">
        <v>844</v>
      </c>
      <c r="F3" s="987"/>
      <c r="G3" s="987"/>
      <c r="H3" s="987"/>
      <c r="I3" s="987"/>
      <c r="J3" s="988"/>
      <c r="K3" s="989"/>
      <c r="L3" s="983" t="s">
        <v>1338</v>
      </c>
      <c r="M3" s="984"/>
      <c r="N3" s="984"/>
      <c r="O3" s="984"/>
      <c r="P3" s="985"/>
      <c r="Q3" s="977" t="s">
        <v>845</v>
      </c>
      <c r="R3" s="978"/>
      <c r="S3" s="978"/>
      <c r="T3" s="979"/>
      <c r="U3" s="986" t="s">
        <v>846</v>
      </c>
      <c r="V3" s="987"/>
      <c r="W3" s="989"/>
      <c r="X3" s="458"/>
      <c r="Y3" s="595"/>
      <c r="Z3" s="589"/>
      <c r="AA3" s="614"/>
      <c r="AB3" s="614"/>
      <c r="AC3" s="615" t="s">
        <v>1439</v>
      </c>
      <c r="AD3" s="404"/>
      <c r="AE3" s="404"/>
      <c r="AF3" s="404"/>
      <c r="AG3" s="404"/>
    </row>
    <row r="4" spans="1:33" ht="63" customHeight="1">
      <c r="A4" s="1005" t="s">
        <v>847</v>
      </c>
      <c r="B4" s="902"/>
      <c r="C4" s="902"/>
      <c r="D4" s="902"/>
      <c r="E4" s="559" t="s">
        <v>848</v>
      </c>
      <c r="F4" s="558" t="s">
        <v>849</v>
      </c>
      <c r="G4" s="558" t="s">
        <v>1018</v>
      </c>
      <c r="H4" s="558" t="s">
        <v>1022</v>
      </c>
      <c r="I4" s="558" t="s">
        <v>1040</v>
      </c>
      <c r="J4" s="569" t="s">
        <v>1400</v>
      </c>
      <c r="K4" s="568" t="s">
        <v>850</v>
      </c>
      <c r="L4" s="567" t="s">
        <v>958</v>
      </c>
      <c r="M4" s="454" t="s">
        <v>970</v>
      </c>
      <c r="N4" s="454" t="s">
        <v>959</v>
      </c>
      <c r="O4" s="564" t="s">
        <v>960</v>
      </c>
      <c r="P4" s="455" t="s">
        <v>961</v>
      </c>
      <c r="Q4" s="472"/>
      <c r="R4" s="560" t="s">
        <v>1105</v>
      </c>
      <c r="S4" s="566" t="s">
        <v>1062</v>
      </c>
      <c r="T4" s="562" t="s">
        <v>1069</v>
      </c>
      <c r="U4" s="548" t="s">
        <v>851</v>
      </c>
      <c r="V4" s="547" t="s">
        <v>852</v>
      </c>
      <c r="W4" s="464" t="s">
        <v>853</v>
      </c>
      <c r="X4" s="459"/>
      <c r="Y4" s="596"/>
      <c r="Z4" s="589"/>
      <c r="AA4" s="614"/>
      <c r="AB4" s="614"/>
      <c r="AC4" s="616"/>
      <c r="AD4" s="404"/>
      <c r="AE4" s="404"/>
      <c r="AF4" s="404"/>
      <c r="AG4" s="404"/>
    </row>
    <row r="5" spans="1:33" ht="27">
      <c r="A5" s="1005" t="s">
        <v>1044</v>
      </c>
      <c r="B5" s="902"/>
      <c r="C5" s="902"/>
      <c r="D5" s="902"/>
      <c r="E5" s="548" t="s">
        <v>854</v>
      </c>
      <c r="F5" s="547" t="s">
        <v>855</v>
      </c>
      <c r="G5" s="547" t="s">
        <v>856</v>
      </c>
      <c r="H5" s="547" t="s">
        <v>857</v>
      </c>
      <c r="I5" s="547" t="s">
        <v>1042</v>
      </c>
      <c r="J5" s="565" t="s">
        <v>1337</v>
      </c>
      <c r="K5" s="549" t="s">
        <v>1016</v>
      </c>
      <c r="L5" s="548" t="s">
        <v>967</v>
      </c>
      <c r="M5" s="420"/>
      <c r="N5" s="420"/>
      <c r="O5" s="564"/>
      <c r="P5" s="456"/>
      <c r="Q5" s="471"/>
      <c r="R5" s="563"/>
      <c r="S5" s="560" t="s">
        <v>1063</v>
      </c>
      <c r="T5" s="562" t="s">
        <v>1064</v>
      </c>
      <c r="U5" s="561"/>
      <c r="V5" s="560"/>
      <c r="W5" s="462"/>
      <c r="X5" s="459"/>
      <c r="Y5" s="596"/>
      <c r="Z5" s="589"/>
      <c r="AA5" s="614"/>
      <c r="AB5" s="614"/>
      <c r="AC5" s="616"/>
      <c r="AD5" s="404"/>
      <c r="AE5" s="404"/>
      <c r="AF5" s="404"/>
      <c r="AG5" s="404"/>
    </row>
    <row r="6" spans="1:33" ht="26.25" hidden="1" customHeight="1">
      <c r="A6" s="990" t="s">
        <v>1031</v>
      </c>
      <c r="B6" s="903"/>
      <c r="C6" s="903"/>
      <c r="D6" s="903"/>
      <c r="E6" s="993" t="s">
        <v>1041</v>
      </c>
      <c r="F6" s="994"/>
      <c r="G6" s="994"/>
      <c r="H6" s="994"/>
      <c r="I6" s="994"/>
      <c r="J6" s="994"/>
      <c r="K6" s="995"/>
      <c r="L6" s="968" t="s">
        <v>965</v>
      </c>
      <c r="M6" s="969"/>
      <c r="N6" s="969"/>
      <c r="O6" s="969"/>
      <c r="P6" s="970"/>
      <c r="Q6" s="980" t="s">
        <v>1401</v>
      </c>
      <c r="R6" s="981"/>
      <c r="S6" s="981"/>
      <c r="T6" s="982"/>
      <c r="U6" s="561"/>
      <c r="V6" s="560"/>
      <c r="W6" s="462"/>
      <c r="X6" s="459"/>
      <c r="Y6" s="596"/>
      <c r="Z6" s="589"/>
      <c r="AA6" s="614"/>
      <c r="AB6" s="614"/>
      <c r="AC6" s="616"/>
      <c r="AD6" s="404"/>
      <c r="AE6" s="404"/>
      <c r="AF6" s="404"/>
      <c r="AG6" s="404"/>
    </row>
    <row r="7" spans="1:33" ht="15" hidden="1" customHeight="1">
      <c r="A7" s="991"/>
      <c r="B7" s="904"/>
      <c r="C7" s="904"/>
      <c r="D7" s="904"/>
      <c r="E7" s="999" t="s">
        <v>1037</v>
      </c>
      <c r="F7" s="1000"/>
      <c r="G7" s="1000"/>
      <c r="H7" s="1000"/>
      <c r="I7" s="1000"/>
      <c r="J7" s="1000"/>
      <c r="K7" s="1001"/>
      <c r="L7" s="971" t="s">
        <v>962</v>
      </c>
      <c r="M7" s="972"/>
      <c r="N7" s="972"/>
      <c r="O7" s="972"/>
      <c r="P7" s="973"/>
      <c r="Q7" s="961"/>
      <c r="R7" s="962"/>
      <c r="S7" s="962"/>
      <c r="T7" s="963"/>
      <c r="U7" s="561"/>
      <c r="V7" s="560"/>
      <c r="W7" s="462"/>
      <c r="X7" s="459"/>
      <c r="Y7" s="596"/>
      <c r="Z7" s="589"/>
      <c r="AA7" s="614"/>
      <c r="AB7" s="614"/>
      <c r="AC7" s="616"/>
      <c r="AD7" s="404"/>
      <c r="AE7" s="404"/>
      <c r="AF7" s="404"/>
      <c r="AG7" s="404"/>
    </row>
    <row r="8" spans="1:33" ht="23.25" hidden="1" customHeight="1">
      <c r="A8" s="991"/>
      <c r="B8" s="904"/>
      <c r="C8" s="904"/>
      <c r="D8" s="904"/>
      <c r="E8" s="1006" t="s">
        <v>1030</v>
      </c>
      <c r="F8" s="1007"/>
      <c r="G8" s="1007"/>
      <c r="H8" s="1007"/>
      <c r="I8" s="1007"/>
      <c r="J8" s="1007"/>
      <c r="K8" s="1008"/>
      <c r="L8" s="971" t="s">
        <v>966</v>
      </c>
      <c r="M8" s="972"/>
      <c r="N8" s="972"/>
      <c r="O8" s="972"/>
      <c r="P8" s="973"/>
      <c r="Q8" s="961"/>
      <c r="R8" s="962"/>
      <c r="S8" s="962"/>
      <c r="T8" s="963"/>
      <c r="U8" s="561"/>
      <c r="V8" s="560"/>
      <c r="W8" s="462"/>
      <c r="X8" s="459"/>
      <c r="Y8" s="596"/>
      <c r="Z8" s="589"/>
      <c r="AA8" s="614"/>
      <c r="AB8" s="614"/>
      <c r="AC8" s="616"/>
      <c r="AD8" s="404"/>
      <c r="AE8" s="404"/>
      <c r="AF8" s="404"/>
      <c r="AG8" s="404"/>
    </row>
    <row r="9" spans="1:33" ht="15" hidden="1" customHeight="1">
      <c r="A9" s="991"/>
      <c r="B9" s="904"/>
      <c r="C9" s="904"/>
      <c r="D9" s="904"/>
      <c r="E9" s="999" t="s">
        <v>1004</v>
      </c>
      <c r="F9" s="1000"/>
      <c r="G9" s="1000"/>
      <c r="H9" s="1000"/>
      <c r="I9" s="1000"/>
      <c r="J9" s="1000"/>
      <c r="K9" s="1001"/>
      <c r="L9" s="971" t="s">
        <v>963</v>
      </c>
      <c r="M9" s="972"/>
      <c r="N9" s="972"/>
      <c r="O9" s="972"/>
      <c r="P9" s="973"/>
      <c r="Q9" s="961"/>
      <c r="R9" s="962"/>
      <c r="S9" s="962"/>
      <c r="T9" s="963"/>
      <c r="U9" s="561"/>
      <c r="V9" s="560"/>
      <c r="W9" s="462"/>
      <c r="X9" s="459"/>
      <c r="Y9" s="596"/>
      <c r="Z9" s="589"/>
      <c r="AA9" s="614"/>
      <c r="AB9" s="614"/>
      <c r="AC9" s="616"/>
      <c r="AD9" s="404"/>
      <c r="AE9" s="404"/>
      <c r="AF9" s="404"/>
      <c r="AG9" s="404"/>
    </row>
    <row r="10" spans="1:33" ht="15" hidden="1" customHeight="1" thickBot="1">
      <c r="A10" s="992"/>
      <c r="B10" s="905"/>
      <c r="C10" s="905"/>
      <c r="D10" s="905"/>
      <c r="E10" s="1002" t="s">
        <v>1019</v>
      </c>
      <c r="F10" s="1003"/>
      <c r="G10" s="1003"/>
      <c r="H10" s="1003"/>
      <c r="I10" s="1003"/>
      <c r="J10" s="1003"/>
      <c r="K10" s="1004"/>
      <c r="L10" s="974" t="s">
        <v>964</v>
      </c>
      <c r="M10" s="975"/>
      <c r="N10" s="975"/>
      <c r="O10" s="975"/>
      <c r="P10" s="976"/>
      <c r="Q10" s="964"/>
      <c r="R10" s="965"/>
      <c r="S10" s="965"/>
      <c r="T10" s="966"/>
      <c r="U10" s="559"/>
      <c r="V10" s="558"/>
      <c r="W10" s="463"/>
      <c r="X10" s="460"/>
      <c r="Y10" s="597"/>
      <c r="Z10" s="590"/>
      <c r="AA10" s="614"/>
      <c r="AB10" s="614"/>
      <c r="AC10" s="616"/>
      <c r="AD10" s="404"/>
      <c r="AE10" s="404"/>
      <c r="AF10" s="404"/>
      <c r="AG10" s="404"/>
    </row>
    <row r="11" spans="1:33" s="290" customFormat="1" ht="51">
      <c r="A11" s="405" t="s">
        <v>558</v>
      </c>
      <c r="B11" s="405" t="s">
        <v>557</v>
      </c>
      <c r="C11" s="405" t="s">
        <v>1336</v>
      </c>
      <c r="D11" s="557" t="s">
        <v>1335</v>
      </c>
      <c r="E11" s="553"/>
      <c r="F11" s="556"/>
      <c r="G11" s="556"/>
      <c r="H11" s="556"/>
      <c r="I11" s="556"/>
      <c r="J11" s="555"/>
      <c r="K11" s="554"/>
      <c r="L11" s="553"/>
      <c r="M11" s="545"/>
      <c r="N11" s="545"/>
      <c r="O11" s="545"/>
      <c r="P11" s="552"/>
      <c r="Q11" s="551"/>
      <c r="R11" s="550"/>
      <c r="S11" s="547"/>
      <c r="T11" s="549"/>
      <c r="U11" s="548"/>
      <c r="V11" s="547"/>
      <c r="W11" s="464"/>
      <c r="X11" s="461"/>
      <c r="Y11" s="596" t="s">
        <v>1334</v>
      </c>
      <c r="Z11" s="546" t="s">
        <v>1333</v>
      </c>
      <c r="AA11" s="405" t="s">
        <v>1332</v>
      </c>
      <c r="AB11" s="545" t="s">
        <v>1331</v>
      </c>
      <c r="AC11" s="545" t="s">
        <v>1435</v>
      </c>
      <c r="AD11" s="544"/>
      <c r="AE11" s="652"/>
      <c r="AF11" s="544"/>
      <c r="AG11" s="544"/>
    </row>
    <row r="12" spans="1:33" ht="33.75">
      <c r="A12" s="906"/>
      <c r="B12" s="906" t="s">
        <v>858</v>
      </c>
      <c r="C12" s="907" t="s">
        <v>985</v>
      </c>
      <c r="D12" s="624" t="s">
        <v>1082</v>
      </c>
      <c r="E12" s="625"/>
      <c r="F12" s="626"/>
      <c r="G12" s="627"/>
      <c r="H12" s="627"/>
      <c r="I12" s="627"/>
      <c r="J12" s="628"/>
      <c r="K12" s="629"/>
      <c r="L12" s="630"/>
      <c r="M12" s="631" t="s">
        <v>66</v>
      </c>
      <c r="N12" s="632"/>
      <c r="O12" s="632"/>
      <c r="P12" s="633"/>
      <c r="Q12" s="630"/>
      <c r="R12" s="634" t="s">
        <v>66</v>
      </c>
      <c r="S12" s="632"/>
      <c r="T12" s="633"/>
      <c r="U12" s="630"/>
      <c r="V12" s="632"/>
      <c r="W12" s="635"/>
      <c r="X12" s="636"/>
      <c r="Y12" s="637" t="s">
        <v>1330</v>
      </c>
      <c r="Z12" s="638" t="s">
        <v>1329</v>
      </c>
      <c r="AA12" s="639"/>
      <c r="AB12" s="640"/>
      <c r="AC12" s="616"/>
      <c r="AD12" s="404"/>
      <c r="AE12" s="404"/>
      <c r="AF12" s="404"/>
      <c r="AG12" s="404"/>
    </row>
    <row r="13" spans="1:33" ht="22.5">
      <c r="A13" s="906"/>
      <c r="B13" s="906"/>
      <c r="C13" s="907"/>
      <c r="D13" s="641" t="s">
        <v>1328</v>
      </c>
      <c r="E13" s="625"/>
      <c r="F13" s="627" t="s">
        <v>66</v>
      </c>
      <c r="G13" s="627"/>
      <c r="H13" s="627"/>
      <c r="I13" s="627"/>
      <c r="J13" s="628"/>
      <c r="K13" s="629"/>
      <c r="L13" s="630"/>
      <c r="M13" s="631" t="s">
        <v>66</v>
      </c>
      <c r="N13" s="631" t="s">
        <v>66</v>
      </c>
      <c r="O13" s="631" t="s">
        <v>66</v>
      </c>
      <c r="P13" s="642" t="s">
        <v>66</v>
      </c>
      <c r="Q13" s="643"/>
      <c r="R13" s="634"/>
      <c r="S13" s="632"/>
      <c r="T13" s="633" t="s">
        <v>66</v>
      </c>
      <c r="U13" s="630"/>
      <c r="V13" s="632"/>
      <c r="W13" s="635"/>
      <c r="X13" s="636"/>
      <c r="Y13" s="637" t="s">
        <v>1327</v>
      </c>
      <c r="Z13" s="638" t="s">
        <v>1402</v>
      </c>
      <c r="AA13" s="639"/>
      <c r="AB13" s="640"/>
      <c r="AC13" s="616"/>
      <c r="AD13" s="404"/>
      <c r="AE13" s="404"/>
      <c r="AF13" s="404"/>
      <c r="AG13" s="404"/>
    </row>
    <row r="14" spans="1:33" ht="22.5">
      <c r="A14" s="906"/>
      <c r="B14" s="906"/>
      <c r="C14" s="907"/>
      <c r="D14" s="641" t="s">
        <v>1326</v>
      </c>
      <c r="E14" s="625"/>
      <c r="F14" s="627"/>
      <c r="G14" s="627"/>
      <c r="H14" s="627"/>
      <c r="I14" s="627"/>
      <c r="J14" s="628"/>
      <c r="K14" s="629"/>
      <c r="L14" s="630"/>
      <c r="M14" s="631"/>
      <c r="N14" s="631"/>
      <c r="O14" s="631"/>
      <c r="P14" s="642"/>
      <c r="Q14" s="643"/>
      <c r="R14" s="634"/>
      <c r="S14" s="632"/>
      <c r="T14" s="633"/>
      <c r="U14" s="630"/>
      <c r="V14" s="632"/>
      <c r="W14" s="635"/>
      <c r="X14" s="636"/>
      <c r="Y14" s="638" t="s">
        <v>35</v>
      </c>
      <c r="Z14" s="638" t="s">
        <v>1325</v>
      </c>
      <c r="AA14" s="639"/>
      <c r="AB14" s="640"/>
      <c r="AC14" s="616"/>
      <c r="AD14" s="404"/>
      <c r="AE14" s="404"/>
      <c r="AF14" s="404"/>
      <c r="AG14" s="404"/>
    </row>
    <row r="15" spans="1:33" ht="22.5">
      <c r="A15" s="906"/>
      <c r="B15" s="906"/>
      <c r="C15" s="907"/>
      <c r="D15" s="641" t="s">
        <v>1324</v>
      </c>
      <c r="E15" s="625"/>
      <c r="F15" s="627"/>
      <c r="G15" s="627"/>
      <c r="H15" s="627"/>
      <c r="I15" s="627"/>
      <c r="J15" s="628"/>
      <c r="K15" s="629"/>
      <c r="L15" s="630"/>
      <c r="M15" s="631" t="s">
        <v>66</v>
      </c>
      <c r="N15" s="631" t="s">
        <v>66</v>
      </c>
      <c r="O15" s="631" t="s">
        <v>66</v>
      </c>
      <c r="P15" s="642" t="s">
        <v>66</v>
      </c>
      <c r="Q15" s="643"/>
      <c r="R15" s="634"/>
      <c r="S15" s="632"/>
      <c r="T15" s="633"/>
      <c r="U15" s="630"/>
      <c r="V15" s="632"/>
      <c r="W15" s="635"/>
      <c r="X15" s="636"/>
      <c r="Y15" s="638" t="s">
        <v>1323</v>
      </c>
      <c r="Z15" s="638" t="s">
        <v>1433</v>
      </c>
      <c r="AA15" s="639"/>
      <c r="AB15" s="640"/>
      <c r="AC15" s="616"/>
      <c r="AD15" s="404"/>
      <c r="AE15" s="404"/>
      <c r="AF15" s="404"/>
      <c r="AG15" s="404"/>
    </row>
    <row r="16" spans="1:33" ht="45">
      <c r="A16" s="906"/>
      <c r="B16" s="906"/>
      <c r="C16" s="907"/>
      <c r="D16" s="641" t="s">
        <v>1322</v>
      </c>
      <c r="E16" s="625"/>
      <c r="F16" s="627" t="s">
        <v>66</v>
      </c>
      <c r="G16" s="627" t="s">
        <v>66</v>
      </c>
      <c r="H16" s="627"/>
      <c r="I16" s="627"/>
      <c r="J16" s="628"/>
      <c r="K16" s="629"/>
      <c r="L16" s="630"/>
      <c r="M16" s="631" t="s">
        <v>66</v>
      </c>
      <c r="N16" s="631" t="s">
        <v>66</v>
      </c>
      <c r="O16" s="631" t="s">
        <v>66</v>
      </c>
      <c r="P16" s="642" t="s">
        <v>66</v>
      </c>
      <c r="Q16" s="643"/>
      <c r="R16" s="634"/>
      <c r="S16" s="632"/>
      <c r="T16" s="633" t="s">
        <v>66</v>
      </c>
      <c r="U16" s="630"/>
      <c r="V16" s="632"/>
      <c r="W16" s="635"/>
      <c r="X16" s="636"/>
      <c r="Y16" s="638" t="s">
        <v>1321</v>
      </c>
      <c r="Z16" s="638" t="s">
        <v>1320</v>
      </c>
      <c r="AA16" s="639"/>
      <c r="AB16" s="640"/>
      <c r="AC16" s="616"/>
      <c r="AD16" s="404"/>
      <c r="AE16" s="404"/>
      <c r="AF16" s="404"/>
      <c r="AG16" s="404"/>
    </row>
    <row r="17" spans="1:33" ht="22.5">
      <c r="A17" s="906"/>
      <c r="B17" s="906"/>
      <c r="C17" s="907"/>
      <c r="D17" s="641" t="s">
        <v>1319</v>
      </c>
      <c r="E17" s="625"/>
      <c r="F17" s="627"/>
      <c r="G17" s="627"/>
      <c r="H17" s="627"/>
      <c r="I17" s="627"/>
      <c r="J17" s="628"/>
      <c r="K17" s="629"/>
      <c r="L17" s="630"/>
      <c r="M17" s="631" t="s">
        <v>66</v>
      </c>
      <c r="N17" s="631" t="s">
        <v>66</v>
      </c>
      <c r="O17" s="631" t="s">
        <v>66</v>
      </c>
      <c r="P17" s="642" t="s">
        <v>66</v>
      </c>
      <c r="Q17" s="643"/>
      <c r="R17" s="634"/>
      <c r="S17" s="632"/>
      <c r="T17" s="633" t="s">
        <v>66</v>
      </c>
      <c r="U17" s="630"/>
      <c r="V17" s="632"/>
      <c r="W17" s="635"/>
      <c r="X17" s="636"/>
      <c r="Y17" s="637" t="s">
        <v>1318</v>
      </c>
      <c r="Z17" s="638" t="s">
        <v>1317</v>
      </c>
      <c r="AA17" s="639"/>
      <c r="AB17" s="640"/>
      <c r="AC17" s="616"/>
      <c r="AD17" s="404"/>
      <c r="AE17" s="404"/>
      <c r="AF17" s="404"/>
      <c r="AG17" s="404"/>
    </row>
    <row r="18" spans="1:33" ht="25.5">
      <c r="A18" s="906"/>
      <c r="B18" s="906"/>
      <c r="C18" s="907"/>
      <c r="D18" s="641" t="s">
        <v>1316</v>
      </c>
      <c r="E18" s="625"/>
      <c r="F18" s="627"/>
      <c r="G18" s="627"/>
      <c r="H18" s="627"/>
      <c r="I18" s="627"/>
      <c r="J18" s="628"/>
      <c r="K18" s="629"/>
      <c r="L18" s="630"/>
      <c r="M18" s="631"/>
      <c r="N18" s="632"/>
      <c r="O18" s="632"/>
      <c r="P18" s="633"/>
      <c r="Q18" s="630"/>
      <c r="R18" s="634"/>
      <c r="S18" s="632"/>
      <c r="T18" s="633" t="s">
        <v>66</v>
      </c>
      <c r="U18" s="630"/>
      <c r="V18" s="632"/>
      <c r="W18" s="635"/>
      <c r="X18" s="636"/>
      <c r="Y18" s="638" t="s">
        <v>983</v>
      </c>
      <c r="Z18" s="644" t="s">
        <v>1315</v>
      </c>
      <c r="AA18" s="639"/>
      <c r="AB18" s="640"/>
      <c r="AC18" s="616"/>
      <c r="AD18" s="404"/>
      <c r="AE18" s="404"/>
      <c r="AF18" s="404"/>
      <c r="AG18" s="404"/>
    </row>
    <row r="19" spans="1:33" ht="22.5">
      <c r="A19" s="906"/>
      <c r="B19" s="906"/>
      <c r="C19" s="907"/>
      <c r="D19" s="641" t="s">
        <v>1314</v>
      </c>
      <c r="E19" s="625"/>
      <c r="F19" s="627"/>
      <c r="G19" s="627"/>
      <c r="H19" s="627"/>
      <c r="I19" s="627"/>
      <c r="J19" s="628"/>
      <c r="K19" s="629"/>
      <c r="L19" s="630"/>
      <c r="M19" s="631"/>
      <c r="N19" s="632"/>
      <c r="O19" s="632"/>
      <c r="P19" s="633"/>
      <c r="Q19" s="630"/>
      <c r="R19" s="634"/>
      <c r="S19" s="632"/>
      <c r="T19" s="633"/>
      <c r="U19" s="630"/>
      <c r="V19" s="632"/>
      <c r="W19" s="635"/>
      <c r="X19" s="636"/>
      <c r="Y19" s="638" t="s">
        <v>982</v>
      </c>
      <c r="Z19" s="644" t="s">
        <v>1434</v>
      </c>
      <c r="AA19" s="639"/>
      <c r="AB19" s="640"/>
      <c r="AC19" s="616"/>
      <c r="AD19" s="404"/>
      <c r="AE19" s="404"/>
      <c r="AF19" s="404"/>
      <c r="AG19" s="404"/>
    </row>
    <row r="20" spans="1:33" ht="22.5">
      <c r="A20" s="906"/>
      <c r="B20" s="906"/>
      <c r="C20" s="907"/>
      <c r="D20" s="641" t="s">
        <v>1313</v>
      </c>
      <c r="E20" s="625"/>
      <c r="F20" s="627"/>
      <c r="G20" s="627"/>
      <c r="H20" s="627"/>
      <c r="I20" s="627"/>
      <c r="J20" s="628"/>
      <c r="K20" s="629"/>
      <c r="L20" s="630"/>
      <c r="M20" s="631"/>
      <c r="N20" s="632"/>
      <c r="O20" s="632"/>
      <c r="P20" s="633"/>
      <c r="Q20" s="630"/>
      <c r="R20" s="634"/>
      <c r="S20" s="632"/>
      <c r="T20" s="633"/>
      <c r="U20" s="630"/>
      <c r="V20" s="632"/>
      <c r="W20" s="635"/>
      <c r="X20" s="636"/>
      <c r="Y20" s="638" t="s">
        <v>984</v>
      </c>
      <c r="Z20" s="644" t="s">
        <v>1403</v>
      </c>
      <c r="AA20" s="639"/>
      <c r="AB20" s="640"/>
      <c r="AC20" s="616"/>
      <c r="AD20" s="404"/>
      <c r="AE20" s="404"/>
      <c r="AF20" s="404"/>
      <c r="AG20" s="404"/>
    </row>
    <row r="21" spans="1:33" ht="25.5">
      <c r="A21" s="906"/>
      <c r="B21" s="906"/>
      <c r="C21" s="645" t="s">
        <v>1038</v>
      </c>
      <c r="D21" s="641" t="s">
        <v>1039</v>
      </c>
      <c r="E21" s="625"/>
      <c r="F21" s="627" t="s">
        <v>66</v>
      </c>
      <c r="G21" s="627"/>
      <c r="H21" s="627" t="s">
        <v>66</v>
      </c>
      <c r="I21" s="627" t="s">
        <v>66</v>
      </c>
      <c r="J21" s="628"/>
      <c r="K21" s="629"/>
      <c r="L21" s="630"/>
      <c r="M21" s="631"/>
      <c r="N21" s="632"/>
      <c r="O21" s="632"/>
      <c r="P21" s="633"/>
      <c r="Q21" s="630"/>
      <c r="R21" s="634"/>
      <c r="S21" s="632"/>
      <c r="T21" s="633" t="s">
        <v>66</v>
      </c>
      <c r="U21" s="630"/>
      <c r="V21" s="632"/>
      <c r="W21" s="635"/>
      <c r="X21" s="636"/>
      <c r="Y21" s="646"/>
      <c r="Z21" s="638" t="s">
        <v>1312</v>
      </c>
      <c r="AA21" s="639"/>
      <c r="AB21" s="640"/>
      <c r="AC21" s="616"/>
      <c r="AD21" s="404"/>
      <c r="AE21" s="404"/>
      <c r="AF21" s="404"/>
      <c r="AG21" s="404"/>
    </row>
    <row r="22" spans="1:33" ht="33.75">
      <c r="A22" s="906"/>
      <c r="B22" s="906"/>
      <c r="C22" s="645" t="s">
        <v>859</v>
      </c>
      <c r="D22" s="641" t="s">
        <v>1311</v>
      </c>
      <c r="E22" s="625"/>
      <c r="F22" s="627"/>
      <c r="G22" s="627"/>
      <c r="H22" s="627"/>
      <c r="I22" s="627"/>
      <c r="J22" s="628"/>
      <c r="K22" s="629"/>
      <c r="L22" s="630"/>
      <c r="M22" s="631"/>
      <c r="N22" s="632"/>
      <c r="O22" s="632"/>
      <c r="P22" s="633"/>
      <c r="Q22" s="630"/>
      <c r="R22" s="634"/>
      <c r="S22" s="632"/>
      <c r="T22" s="633" t="s">
        <v>66</v>
      </c>
      <c r="U22" s="630"/>
      <c r="V22" s="632"/>
      <c r="W22" s="635"/>
      <c r="X22" s="636"/>
      <c r="Y22" s="637" t="s">
        <v>1310</v>
      </c>
      <c r="Z22" s="638" t="s">
        <v>1309</v>
      </c>
      <c r="AA22" s="639"/>
      <c r="AB22" s="640"/>
      <c r="AC22" s="616"/>
      <c r="AD22" s="404"/>
      <c r="AE22" s="404"/>
      <c r="AF22" s="404"/>
      <c r="AG22" s="404"/>
    </row>
    <row r="23" spans="1:33" ht="25.5">
      <c r="A23" s="906"/>
      <c r="B23" s="906"/>
      <c r="C23" s="647" t="s">
        <v>1072</v>
      </c>
      <c r="D23" s="641" t="s">
        <v>1308</v>
      </c>
      <c r="E23" s="625"/>
      <c r="F23" s="627" t="s">
        <v>66</v>
      </c>
      <c r="G23" s="627"/>
      <c r="H23" s="627"/>
      <c r="I23" s="627"/>
      <c r="J23" s="628"/>
      <c r="K23" s="629"/>
      <c r="L23" s="630"/>
      <c r="M23" s="631" t="s">
        <v>66</v>
      </c>
      <c r="N23" s="631" t="s">
        <v>66</v>
      </c>
      <c r="O23" s="631" t="s">
        <v>66</v>
      </c>
      <c r="P23" s="642" t="s">
        <v>66</v>
      </c>
      <c r="Q23" s="643"/>
      <c r="R23" s="634"/>
      <c r="S23" s="632"/>
      <c r="T23" s="633" t="s">
        <v>66</v>
      </c>
      <c r="U23" s="630"/>
      <c r="V23" s="632"/>
      <c r="W23" s="635"/>
      <c r="X23" s="636"/>
      <c r="Y23" s="637" t="s">
        <v>1307</v>
      </c>
      <c r="Z23" s="638" t="s">
        <v>1306</v>
      </c>
      <c r="AA23" s="639"/>
      <c r="AB23" s="640"/>
      <c r="AC23" s="616"/>
      <c r="AD23" s="404"/>
      <c r="AE23" s="404"/>
      <c r="AF23" s="404"/>
      <c r="AG23" s="404"/>
    </row>
    <row r="24" spans="1:33" ht="45">
      <c r="A24" s="908" t="s">
        <v>562</v>
      </c>
      <c r="B24" s="908" t="s">
        <v>860</v>
      </c>
      <c r="C24" s="909" t="s">
        <v>495</v>
      </c>
      <c r="D24" s="422" t="s">
        <v>1023</v>
      </c>
      <c r="E24" s="436"/>
      <c r="F24" s="508" t="s">
        <v>66</v>
      </c>
      <c r="G24" s="508" t="s">
        <v>66</v>
      </c>
      <c r="H24" s="508"/>
      <c r="I24" s="508"/>
      <c r="J24" s="524"/>
      <c r="K24" s="437"/>
      <c r="L24" s="436" t="s">
        <v>66</v>
      </c>
      <c r="M24" s="508" t="s">
        <v>66</v>
      </c>
      <c r="N24" s="508" t="s">
        <v>66</v>
      </c>
      <c r="O24" s="508" t="s">
        <v>66</v>
      </c>
      <c r="P24" s="437" t="s">
        <v>66</v>
      </c>
      <c r="Q24" s="436"/>
      <c r="R24" s="428" t="s">
        <v>66</v>
      </c>
      <c r="S24" s="508"/>
      <c r="T24" s="437" t="s">
        <v>66</v>
      </c>
      <c r="U24" s="436"/>
      <c r="V24" s="508"/>
      <c r="W24" s="437"/>
      <c r="X24" s="428"/>
      <c r="Y24" s="574" t="s">
        <v>1305</v>
      </c>
      <c r="Z24" s="523" t="s">
        <v>1304</v>
      </c>
      <c r="AA24" s="584"/>
      <c r="AB24" s="406"/>
      <c r="AC24" s="616"/>
    </row>
    <row r="25" spans="1:33" ht="33.75">
      <c r="A25" s="908"/>
      <c r="B25" s="908"/>
      <c r="C25" s="909"/>
      <c r="D25" s="422" t="s">
        <v>1303</v>
      </c>
      <c r="E25" s="436"/>
      <c r="F25" s="508" t="s">
        <v>66</v>
      </c>
      <c r="G25" s="508" t="s">
        <v>66</v>
      </c>
      <c r="H25" s="508"/>
      <c r="I25" s="508"/>
      <c r="J25" s="524"/>
      <c r="K25" s="437"/>
      <c r="L25" s="436"/>
      <c r="M25" s="508" t="s">
        <v>66</v>
      </c>
      <c r="N25" s="508" t="s">
        <v>66</v>
      </c>
      <c r="O25" s="508" t="s">
        <v>66</v>
      </c>
      <c r="P25" s="437" t="s">
        <v>66</v>
      </c>
      <c r="Q25" s="436"/>
      <c r="R25" s="428" t="s">
        <v>66</v>
      </c>
      <c r="S25" s="508"/>
      <c r="T25" s="437" t="s">
        <v>66</v>
      </c>
      <c r="U25" s="436"/>
      <c r="V25" s="508"/>
      <c r="W25" s="437"/>
      <c r="X25" s="428"/>
      <c r="Y25" s="574" t="s">
        <v>1302</v>
      </c>
      <c r="Z25" s="523" t="s">
        <v>1301</v>
      </c>
      <c r="AA25" s="584"/>
      <c r="AB25" s="406"/>
      <c r="AC25" s="616"/>
    </row>
    <row r="26" spans="1:33" ht="33.75">
      <c r="A26" s="908"/>
      <c r="B26" s="908"/>
      <c r="C26" s="909"/>
      <c r="D26" s="422" t="s">
        <v>1024</v>
      </c>
      <c r="E26" s="436"/>
      <c r="F26" s="508" t="s">
        <v>66</v>
      </c>
      <c r="G26" s="508" t="s">
        <v>66</v>
      </c>
      <c r="H26" s="508"/>
      <c r="I26" s="508"/>
      <c r="J26" s="524"/>
      <c r="K26" s="437"/>
      <c r="L26" s="436"/>
      <c r="M26" s="508" t="s">
        <v>66</v>
      </c>
      <c r="N26" s="508" t="s">
        <v>66</v>
      </c>
      <c r="O26" s="508" t="s">
        <v>66</v>
      </c>
      <c r="P26" s="437" t="s">
        <v>66</v>
      </c>
      <c r="Q26" s="436"/>
      <c r="R26" s="428" t="s">
        <v>66</v>
      </c>
      <c r="S26" s="508"/>
      <c r="T26" s="437" t="s">
        <v>66</v>
      </c>
      <c r="U26" s="436"/>
      <c r="V26" s="508"/>
      <c r="W26" s="437"/>
      <c r="X26" s="428"/>
      <c r="Y26" s="574" t="s">
        <v>1300</v>
      </c>
      <c r="Z26" s="523" t="s">
        <v>1404</v>
      </c>
      <c r="AA26" s="584"/>
      <c r="AB26" s="406"/>
      <c r="AC26" s="616"/>
    </row>
    <row r="27" spans="1:33" ht="123.75">
      <c r="A27" s="908"/>
      <c r="B27" s="908"/>
      <c r="C27" s="514" t="s">
        <v>1020</v>
      </c>
      <c r="D27" s="422" t="s">
        <v>1299</v>
      </c>
      <c r="E27" s="436"/>
      <c r="F27" s="508"/>
      <c r="G27" s="508" t="s">
        <v>66</v>
      </c>
      <c r="H27" s="508"/>
      <c r="I27" s="508" t="s">
        <v>66</v>
      </c>
      <c r="J27" s="524"/>
      <c r="K27" s="437" t="s">
        <v>66</v>
      </c>
      <c r="L27" s="436" t="s">
        <v>66</v>
      </c>
      <c r="M27" s="508" t="s">
        <v>66</v>
      </c>
      <c r="N27" s="508" t="s">
        <v>66</v>
      </c>
      <c r="O27" s="508" t="s">
        <v>66</v>
      </c>
      <c r="P27" s="437" t="s">
        <v>66</v>
      </c>
      <c r="Q27" s="436"/>
      <c r="R27" s="428" t="s">
        <v>66</v>
      </c>
      <c r="S27" s="508"/>
      <c r="T27" s="437"/>
      <c r="U27" s="436"/>
      <c r="V27" s="508"/>
      <c r="W27" s="437"/>
      <c r="X27" s="428"/>
      <c r="Y27" s="523" t="s">
        <v>1298</v>
      </c>
      <c r="Z27" s="594" t="s">
        <v>1297</v>
      </c>
      <c r="AA27" s="584"/>
      <c r="AB27" s="406"/>
      <c r="AC27" s="616"/>
    </row>
    <row r="28" spans="1:33" ht="38.25">
      <c r="A28" s="908"/>
      <c r="B28" s="908"/>
      <c r="C28" s="514" t="s">
        <v>1349</v>
      </c>
      <c r="D28" s="422" t="s">
        <v>1350</v>
      </c>
      <c r="E28" s="436"/>
      <c r="F28" s="508"/>
      <c r="G28" s="508"/>
      <c r="H28" s="508"/>
      <c r="I28" s="508"/>
      <c r="J28" s="524"/>
      <c r="K28" s="437"/>
      <c r="L28" s="436"/>
      <c r="M28" s="508"/>
      <c r="N28" s="508"/>
      <c r="O28" s="508"/>
      <c r="P28" s="437"/>
      <c r="Q28" s="436"/>
      <c r="R28" s="428"/>
      <c r="S28" s="508"/>
      <c r="T28" s="437"/>
      <c r="U28" s="436"/>
      <c r="V28" s="508"/>
      <c r="W28" s="437"/>
      <c r="X28" s="428"/>
      <c r="Y28" s="574"/>
      <c r="Z28" s="594" t="s">
        <v>1351</v>
      </c>
      <c r="AA28" s="584"/>
      <c r="AB28" s="406"/>
      <c r="AC28" s="616"/>
    </row>
    <row r="29" spans="1:33" ht="63.75">
      <c r="A29" s="908"/>
      <c r="B29" s="908"/>
      <c r="C29" s="514" t="s">
        <v>1083</v>
      </c>
      <c r="D29" s="422" t="s">
        <v>1296</v>
      </c>
      <c r="E29" s="436"/>
      <c r="F29" s="508" t="s">
        <v>66</v>
      </c>
      <c r="G29" s="508" t="s">
        <v>66</v>
      </c>
      <c r="H29" s="508" t="s">
        <v>66</v>
      </c>
      <c r="I29" s="508" t="s">
        <v>66</v>
      </c>
      <c r="J29" s="524"/>
      <c r="K29" s="437"/>
      <c r="L29" s="436"/>
      <c r="M29" s="508" t="s">
        <v>66</v>
      </c>
      <c r="N29" s="508" t="s">
        <v>66</v>
      </c>
      <c r="O29" s="508" t="s">
        <v>66</v>
      </c>
      <c r="P29" s="437" t="s">
        <v>66</v>
      </c>
      <c r="Q29" s="436"/>
      <c r="R29" s="428" t="s">
        <v>66</v>
      </c>
      <c r="S29" s="508"/>
      <c r="T29" s="437" t="s">
        <v>66</v>
      </c>
      <c r="U29" s="436"/>
      <c r="V29" s="508"/>
      <c r="W29" s="437"/>
      <c r="X29" s="428"/>
      <c r="Y29" s="574" t="s">
        <v>1295</v>
      </c>
      <c r="Z29" s="523" t="s">
        <v>1294</v>
      </c>
      <c r="AA29" s="584"/>
      <c r="AB29" s="406"/>
      <c r="AC29" s="616"/>
    </row>
    <row r="30" spans="1:33" ht="38.25">
      <c r="A30" s="908"/>
      <c r="B30" s="908"/>
      <c r="C30" s="514" t="s">
        <v>1060</v>
      </c>
      <c r="D30" s="422" t="s">
        <v>1293</v>
      </c>
      <c r="E30" s="436"/>
      <c r="F30" s="508"/>
      <c r="G30" s="508"/>
      <c r="H30" s="508"/>
      <c r="I30" s="508"/>
      <c r="J30" s="524"/>
      <c r="K30" s="437"/>
      <c r="L30" s="436"/>
      <c r="M30" s="508"/>
      <c r="N30" s="508"/>
      <c r="O30" s="508"/>
      <c r="P30" s="437"/>
      <c r="Q30" s="436"/>
      <c r="R30" s="428"/>
      <c r="S30" s="508"/>
      <c r="T30" s="437"/>
      <c r="U30" s="436"/>
      <c r="V30" s="508"/>
      <c r="W30" s="437"/>
      <c r="X30" s="428"/>
      <c r="Y30" s="574" t="s">
        <v>1292</v>
      </c>
      <c r="Z30" s="523" t="s">
        <v>1291</v>
      </c>
      <c r="AA30" s="584"/>
      <c r="AB30" s="406"/>
      <c r="AC30" s="616"/>
    </row>
    <row r="31" spans="1:33" ht="51">
      <c r="A31" s="908"/>
      <c r="B31" s="908"/>
      <c r="C31" s="514" t="s">
        <v>1059</v>
      </c>
      <c r="D31" s="422" t="s">
        <v>1288</v>
      </c>
      <c r="E31" s="436"/>
      <c r="F31" s="508" t="s">
        <v>66</v>
      </c>
      <c r="G31" s="508" t="s">
        <v>66</v>
      </c>
      <c r="H31" s="508"/>
      <c r="I31" s="508" t="s">
        <v>66</v>
      </c>
      <c r="J31" s="524"/>
      <c r="K31" s="437"/>
      <c r="L31" s="436" t="s">
        <v>66</v>
      </c>
      <c r="M31" s="508" t="s">
        <v>66</v>
      </c>
      <c r="N31" s="508" t="s">
        <v>66</v>
      </c>
      <c r="O31" s="508" t="s">
        <v>66</v>
      </c>
      <c r="P31" s="437" t="s">
        <v>66</v>
      </c>
      <c r="Q31" s="436"/>
      <c r="R31" s="428" t="s">
        <v>66</v>
      </c>
      <c r="S31" s="508"/>
      <c r="T31" s="437" t="s">
        <v>66</v>
      </c>
      <c r="U31" s="436"/>
      <c r="V31" s="508"/>
      <c r="W31" s="437"/>
      <c r="X31" s="428"/>
      <c r="Y31" s="574" t="s">
        <v>1287</v>
      </c>
      <c r="Z31" s="523" t="s">
        <v>1290</v>
      </c>
      <c r="AA31" s="584"/>
      <c r="AB31" s="406"/>
      <c r="AC31" s="616"/>
    </row>
    <row r="32" spans="1:33" ht="51">
      <c r="A32" s="908"/>
      <c r="B32" s="908"/>
      <c r="C32" s="514" t="s">
        <v>1002</v>
      </c>
      <c r="D32" s="422" t="s">
        <v>1288</v>
      </c>
      <c r="E32" s="436"/>
      <c r="F32" s="508"/>
      <c r="G32" s="508" t="s">
        <v>66</v>
      </c>
      <c r="H32" s="508"/>
      <c r="I32" s="508"/>
      <c r="J32" s="524"/>
      <c r="K32" s="437"/>
      <c r="L32" s="436" t="s">
        <v>66</v>
      </c>
      <c r="M32" s="508" t="s">
        <v>66</v>
      </c>
      <c r="N32" s="508" t="s">
        <v>66</v>
      </c>
      <c r="O32" s="508" t="s">
        <v>66</v>
      </c>
      <c r="P32" s="437" t="s">
        <v>66</v>
      </c>
      <c r="Q32" s="436"/>
      <c r="R32" s="428" t="s">
        <v>66</v>
      </c>
      <c r="S32" s="508"/>
      <c r="T32" s="437" t="s">
        <v>66</v>
      </c>
      <c r="U32" s="436"/>
      <c r="V32" s="508"/>
      <c r="W32" s="437"/>
      <c r="X32" s="428"/>
      <c r="Y32" s="574" t="s">
        <v>1287</v>
      </c>
      <c r="Z32" s="523" t="s">
        <v>1289</v>
      </c>
      <c r="AA32" s="584"/>
      <c r="AB32" s="406"/>
      <c r="AC32" s="616"/>
    </row>
    <row r="33" spans="1:29" ht="25.5">
      <c r="A33" s="908"/>
      <c r="B33" s="908"/>
      <c r="C33" s="514" t="s">
        <v>1081</v>
      </c>
      <c r="D33" s="422" t="s">
        <v>1288</v>
      </c>
      <c r="E33" s="436"/>
      <c r="F33" s="508"/>
      <c r="G33" s="508"/>
      <c r="H33" s="508"/>
      <c r="I33" s="508"/>
      <c r="J33" s="524"/>
      <c r="K33" s="437"/>
      <c r="L33" s="436"/>
      <c r="M33" s="508"/>
      <c r="N33" s="508"/>
      <c r="O33" s="508"/>
      <c r="P33" s="437"/>
      <c r="Q33" s="436"/>
      <c r="R33" s="428"/>
      <c r="S33" s="508"/>
      <c r="T33" s="437"/>
      <c r="U33" s="436"/>
      <c r="V33" s="508"/>
      <c r="W33" s="437"/>
      <c r="X33" s="428"/>
      <c r="Y33" s="574" t="s">
        <v>1287</v>
      </c>
      <c r="Z33" s="523" t="s">
        <v>1286</v>
      </c>
      <c r="AA33" s="584"/>
      <c r="AB33" s="406"/>
      <c r="AC33" s="616"/>
    </row>
    <row r="34" spans="1:29" ht="51">
      <c r="A34" s="908"/>
      <c r="B34" s="908"/>
      <c r="C34" s="514" t="s">
        <v>969</v>
      </c>
      <c r="D34" s="422" t="s">
        <v>1285</v>
      </c>
      <c r="E34" s="436"/>
      <c r="F34" s="508"/>
      <c r="G34" s="508"/>
      <c r="H34" s="508"/>
      <c r="I34" s="508"/>
      <c r="J34" s="524"/>
      <c r="K34" s="437"/>
      <c r="L34" s="436" t="s">
        <v>66</v>
      </c>
      <c r="M34" s="508"/>
      <c r="N34" s="508"/>
      <c r="O34" s="508"/>
      <c r="P34" s="437"/>
      <c r="Q34" s="436"/>
      <c r="R34" s="428"/>
      <c r="S34" s="508"/>
      <c r="T34" s="437"/>
      <c r="U34" s="436"/>
      <c r="V34" s="508"/>
      <c r="W34" s="437"/>
      <c r="X34" s="428"/>
      <c r="Y34" s="574" t="s">
        <v>1405</v>
      </c>
      <c r="Z34" s="523" t="s">
        <v>1406</v>
      </c>
      <c r="AA34" s="584"/>
      <c r="AB34" s="406"/>
      <c r="AC34" s="616"/>
    </row>
    <row r="35" spans="1:29" ht="25.5">
      <c r="A35" s="908"/>
      <c r="B35" s="908"/>
      <c r="C35" s="514" t="s">
        <v>1003</v>
      </c>
      <c r="D35" s="422" t="s">
        <v>1284</v>
      </c>
      <c r="E35" s="436"/>
      <c r="F35" s="508"/>
      <c r="G35" s="508" t="s">
        <v>66</v>
      </c>
      <c r="H35" s="508"/>
      <c r="I35" s="508"/>
      <c r="J35" s="524"/>
      <c r="K35" s="437"/>
      <c r="L35" s="436" t="s">
        <v>66</v>
      </c>
      <c r="M35" s="508" t="s">
        <v>66</v>
      </c>
      <c r="N35" s="508" t="s">
        <v>66</v>
      </c>
      <c r="O35" s="508" t="s">
        <v>66</v>
      </c>
      <c r="P35" s="437" t="s">
        <v>66</v>
      </c>
      <c r="Q35" s="436"/>
      <c r="R35" s="428" t="s">
        <v>66</v>
      </c>
      <c r="S35" s="508"/>
      <c r="T35" s="437" t="s">
        <v>66</v>
      </c>
      <c r="U35" s="436"/>
      <c r="V35" s="508"/>
      <c r="W35" s="437"/>
      <c r="X35" s="428"/>
      <c r="Y35" s="574" t="s">
        <v>1283</v>
      </c>
      <c r="Z35" s="523" t="s">
        <v>1407</v>
      </c>
      <c r="AA35" s="584"/>
      <c r="AB35" s="406"/>
      <c r="AC35" s="616"/>
    </row>
    <row r="36" spans="1:29" ht="25.5">
      <c r="A36" s="908"/>
      <c r="B36" s="908"/>
      <c r="C36" s="910" t="s">
        <v>1080</v>
      </c>
      <c r="D36" s="422" t="s">
        <v>1282</v>
      </c>
      <c r="E36" s="436"/>
      <c r="F36" s="508"/>
      <c r="G36" s="508"/>
      <c r="H36" s="508"/>
      <c r="I36" s="508"/>
      <c r="J36" s="524"/>
      <c r="K36" s="437"/>
      <c r="L36" s="436"/>
      <c r="M36" s="508"/>
      <c r="N36" s="508"/>
      <c r="O36" s="508"/>
      <c r="P36" s="437"/>
      <c r="Q36" s="436"/>
      <c r="R36" s="428"/>
      <c r="S36" s="508"/>
      <c r="T36" s="437"/>
      <c r="U36" s="436"/>
      <c r="V36" s="508"/>
      <c r="W36" s="437"/>
      <c r="X36" s="428"/>
      <c r="Y36" s="574" t="s">
        <v>1281</v>
      </c>
      <c r="Z36" s="523"/>
      <c r="AA36" s="584"/>
      <c r="AB36" s="406"/>
      <c r="AC36" s="616"/>
    </row>
    <row r="37" spans="1:29" ht="38.25">
      <c r="A37" s="908"/>
      <c r="B37" s="908"/>
      <c r="C37" s="911"/>
      <c r="D37" s="422" t="s">
        <v>1280</v>
      </c>
      <c r="E37" s="436"/>
      <c r="F37" s="508"/>
      <c r="G37" s="508"/>
      <c r="H37" s="508"/>
      <c r="I37" s="508"/>
      <c r="J37" s="524"/>
      <c r="K37" s="437"/>
      <c r="L37" s="436"/>
      <c r="M37" s="508"/>
      <c r="N37" s="508"/>
      <c r="O37" s="508"/>
      <c r="P37" s="437"/>
      <c r="Q37" s="436"/>
      <c r="R37" s="428" t="s">
        <v>66</v>
      </c>
      <c r="S37" s="508"/>
      <c r="T37" s="437" t="s">
        <v>66</v>
      </c>
      <c r="U37" s="436"/>
      <c r="V37" s="508"/>
      <c r="W37" s="437"/>
      <c r="X37" s="428"/>
      <c r="Y37" s="574" t="s">
        <v>1279</v>
      </c>
      <c r="Z37" s="523" t="s">
        <v>1278</v>
      </c>
      <c r="AA37" s="584"/>
      <c r="AB37" s="406"/>
      <c r="AC37" s="616"/>
    </row>
    <row r="38" spans="1:29" ht="90">
      <c r="A38" s="908"/>
      <c r="B38" s="908"/>
      <c r="C38" s="514" t="s">
        <v>1058</v>
      </c>
      <c r="D38" s="422" t="s">
        <v>1277</v>
      </c>
      <c r="E38" s="436"/>
      <c r="F38" s="508" t="s">
        <v>66</v>
      </c>
      <c r="G38" s="508" t="s">
        <v>66</v>
      </c>
      <c r="H38" s="508"/>
      <c r="I38" s="508"/>
      <c r="J38" s="524"/>
      <c r="K38" s="437"/>
      <c r="L38" s="436" t="s">
        <v>66</v>
      </c>
      <c r="M38" s="508" t="s">
        <v>66</v>
      </c>
      <c r="N38" s="508" t="s">
        <v>66</v>
      </c>
      <c r="O38" s="508" t="s">
        <v>66</v>
      </c>
      <c r="P38" s="437" t="s">
        <v>66</v>
      </c>
      <c r="Q38" s="436"/>
      <c r="R38" s="428" t="s">
        <v>66</v>
      </c>
      <c r="S38" s="508"/>
      <c r="T38" s="437" t="s">
        <v>66</v>
      </c>
      <c r="U38" s="436"/>
      <c r="V38" s="508"/>
      <c r="W38" s="437"/>
      <c r="X38" s="428"/>
      <c r="Y38" s="574" t="s">
        <v>1276</v>
      </c>
      <c r="Z38" s="523" t="s">
        <v>1275</v>
      </c>
      <c r="AA38" s="584"/>
      <c r="AB38" s="406"/>
      <c r="AC38" s="616"/>
    </row>
    <row r="39" spans="1:29" ht="25.5">
      <c r="A39" s="916" t="s">
        <v>587</v>
      </c>
      <c r="B39" s="916" t="s">
        <v>1043</v>
      </c>
      <c r="C39" s="919" t="s">
        <v>1028</v>
      </c>
      <c r="D39" s="425" t="s">
        <v>1274</v>
      </c>
      <c r="E39" s="438"/>
      <c r="F39" s="500"/>
      <c r="G39" s="500"/>
      <c r="H39" s="500"/>
      <c r="I39" s="500"/>
      <c r="J39" s="530"/>
      <c r="K39" s="439"/>
      <c r="L39" s="438"/>
      <c r="M39" s="500"/>
      <c r="N39" s="500"/>
      <c r="O39" s="500"/>
      <c r="P39" s="439"/>
      <c r="Q39" s="438"/>
      <c r="R39" s="429"/>
      <c r="S39" s="500"/>
      <c r="T39" s="439"/>
      <c r="U39" s="438"/>
      <c r="V39" s="500"/>
      <c r="W39" s="439"/>
      <c r="X39" s="429"/>
      <c r="Y39" s="598"/>
      <c r="Z39" s="529"/>
      <c r="AA39" s="585"/>
      <c r="AB39" s="617"/>
      <c r="AC39" s="616"/>
    </row>
    <row r="40" spans="1:29" ht="45">
      <c r="A40" s="917"/>
      <c r="B40" s="917"/>
      <c r="C40" s="920"/>
      <c r="D40" s="425" t="s">
        <v>1079</v>
      </c>
      <c r="E40" s="438"/>
      <c r="F40" s="500" t="s">
        <v>66</v>
      </c>
      <c r="G40" s="500"/>
      <c r="H40" s="500" t="s">
        <v>66</v>
      </c>
      <c r="I40" s="500"/>
      <c r="J40" s="530"/>
      <c r="K40" s="439"/>
      <c r="L40" s="438"/>
      <c r="M40" s="500"/>
      <c r="N40" s="500"/>
      <c r="O40" s="500"/>
      <c r="P40" s="439"/>
      <c r="Q40" s="438"/>
      <c r="R40" s="429"/>
      <c r="S40" s="500"/>
      <c r="T40" s="439"/>
      <c r="U40" s="438"/>
      <c r="V40" s="500"/>
      <c r="W40" s="439"/>
      <c r="X40" s="429"/>
      <c r="Y40" s="599" t="s">
        <v>1273</v>
      </c>
      <c r="Z40" s="529" t="s">
        <v>1272</v>
      </c>
      <c r="AA40" s="585"/>
      <c r="AB40" s="617"/>
      <c r="AC40" s="616"/>
    </row>
    <row r="41" spans="1:29" ht="51">
      <c r="A41" s="917"/>
      <c r="B41" s="917"/>
      <c r="C41" s="331" t="s">
        <v>1271</v>
      </c>
      <c r="D41" s="425" t="s">
        <v>1270</v>
      </c>
      <c r="E41" s="438"/>
      <c r="F41" s="500" t="s">
        <v>66</v>
      </c>
      <c r="G41" s="500"/>
      <c r="H41" s="500" t="s">
        <v>66</v>
      </c>
      <c r="I41" s="500" t="s">
        <v>66</v>
      </c>
      <c r="J41" s="530"/>
      <c r="K41" s="439"/>
      <c r="L41" s="438"/>
      <c r="M41" s="500"/>
      <c r="N41" s="500"/>
      <c r="O41" s="500"/>
      <c r="P41" s="439"/>
      <c r="Q41" s="438"/>
      <c r="R41" s="429"/>
      <c r="S41" s="500"/>
      <c r="T41" s="439"/>
      <c r="U41" s="438"/>
      <c r="V41" s="500"/>
      <c r="W41" s="439"/>
      <c r="X41" s="429"/>
      <c r="Y41" s="599" t="s">
        <v>1269</v>
      </c>
      <c r="Z41" s="591" t="s">
        <v>1408</v>
      </c>
      <c r="AA41" s="585"/>
      <c r="AB41" s="617"/>
      <c r="AC41" s="616"/>
    </row>
    <row r="42" spans="1:29" ht="51">
      <c r="A42" s="917"/>
      <c r="B42" s="917"/>
      <c r="C42" s="331" t="s">
        <v>1268</v>
      </c>
      <c r="D42" s="425" t="s">
        <v>1409</v>
      </c>
      <c r="E42" s="438"/>
      <c r="F42" s="500"/>
      <c r="G42" s="500"/>
      <c r="H42" s="500"/>
      <c r="I42" s="500"/>
      <c r="J42" s="530"/>
      <c r="K42" s="439"/>
      <c r="L42" s="438"/>
      <c r="M42" s="500"/>
      <c r="N42" s="500"/>
      <c r="O42" s="500"/>
      <c r="P42" s="439"/>
      <c r="Q42" s="438"/>
      <c r="R42" s="429"/>
      <c r="S42" s="500"/>
      <c r="T42" s="439"/>
      <c r="U42" s="438"/>
      <c r="V42" s="500"/>
      <c r="W42" s="439"/>
      <c r="X42" s="429"/>
      <c r="Y42" s="599" t="s">
        <v>1267</v>
      </c>
      <c r="Z42" s="591" t="s">
        <v>1266</v>
      </c>
      <c r="AA42" s="585"/>
      <c r="AB42" s="617"/>
      <c r="AC42" s="616"/>
    </row>
    <row r="43" spans="1:29" ht="33.75">
      <c r="A43" s="917"/>
      <c r="B43" s="917"/>
      <c r="C43" s="331" t="s">
        <v>1265</v>
      </c>
      <c r="D43" s="425" t="s">
        <v>1264</v>
      </c>
      <c r="E43" s="438"/>
      <c r="F43" s="500"/>
      <c r="G43" s="500"/>
      <c r="H43" s="500"/>
      <c r="I43" s="500"/>
      <c r="J43" s="530"/>
      <c r="K43" s="439"/>
      <c r="L43" s="438" t="s">
        <v>66</v>
      </c>
      <c r="M43" s="500" t="s">
        <v>66</v>
      </c>
      <c r="N43" s="500" t="s">
        <v>66</v>
      </c>
      <c r="O43" s="500" t="s">
        <v>66</v>
      </c>
      <c r="P43" s="439" t="s">
        <v>66</v>
      </c>
      <c r="Q43" s="438"/>
      <c r="R43" s="429"/>
      <c r="S43" s="500"/>
      <c r="T43" s="439" t="s">
        <v>66</v>
      </c>
      <c r="U43" s="438"/>
      <c r="V43" s="500"/>
      <c r="W43" s="439"/>
      <c r="X43" s="429"/>
      <c r="Y43" s="598"/>
      <c r="Z43" s="529" t="s">
        <v>1263</v>
      </c>
      <c r="AA43" s="585"/>
      <c r="AB43" s="617"/>
      <c r="AC43" s="616"/>
    </row>
    <row r="44" spans="1:29" ht="25.5">
      <c r="A44" s="917"/>
      <c r="B44" s="917"/>
      <c r="C44" s="331" t="s">
        <v>1262</v>
      </c>
      <c r="D44" s="425" t="s">
        <v>1261</v>
      </c>
      <c r="E44" s="438"/>
      <c r="F44" s="500"/>
      <c r="G44" s="500"/>
      <c r="H44" s="500"/>
      <c r="I44" s="500"/>
      <c r="J44" s="530"/>
      <c r="K44" s="439"/>
      <c r="L44" s="438"/>
      <c r="M44" s="500"/>
      <c r="N44" s="500"/>
      <c r="O44" s="500"/>
      <c r="P44" s="439"/>
      <c r="Q44" s="438"/>
      <c r="R44" s="429"/>
      <c r="S44" s="500"/>
      <c r="T44" s="439"/>
      <c r="U44" s="438"/>
      <c r="V44" s="500"/>
      <c r="W44" s="439"/>
      <c r="X44" s="429"/>
      <c r="Y44" s="598"/>
      <c r="Z44" s="529" t="s">
        <v>1260</v>
      </c>
      <c r="AA44" s="585"/>
      <c r="AB44" s="617"/>
      <c r="AC44" s="616"/>
    </row>
    <row r="45" spans="1:29" ht="38.25">
      <c r="A45" s="917"/>
      <c r="B45" s="917"/>
      <c r="C45" s="331" t="s">
        <v>1259</v>
      </c>
      <c r="D45" s="425" t="s">
        <v>1258</v>
      </c>
      <c r="E45" s="438"/>
      <c r="F45" s="500"/>
      <c r="G45" s="500"/>
      <c r="H45" s="500"/>
      <c r="I45" s="500"/>
      <c r="J45" s="530"/>
      <c r="K45" s="439"/>
      <c r="L45" s="438"/>
      <c r="M45" s="500"/>
      <c r="N45" s="500"/>
      <c r="O45" s="500"/>
      <c r="P45" s="439"/>
      <c r="Q45" s="438"/>
      <c r="R45" s="429"/>
      <c r="S45" s="500"/>
      <c r="T45" s="439"/>
      <c r="U45" s="438"/>
      <c r="V45" s="500"/>
      <c r="W45" s="439"/>
      <c r="X45" s="429"/>
      <c r="Y45" s="598"/>
      <c r="Z45" s="529" t="s">
        <v>1257</v>
      </c>
      <c r="AA45" s="585"/>
      <c r="AB45" s="617"/>
      <c r="AC45" s="616"/>
    </row>
    <row r="46" spans="1:29" ht="45">
      <c r="A46" s="917"/>
      <c r="B46" s="917"/>
      <c r="C46" s="331" t="s">
        <v>1015</v>
      </c>
      <c r="D46" s="425" t="s">
        <v>1256</v>
      </c>
      <c r="E46" s="438"/>
      <c r="F46" s="500" t="s">
        <v>66</v>
      </c>
      <c r="G46" s="500"/>
      <c r="H46" s="500"/>
      <c r="I46" s="500" t="s">
        <v>66</v>
      </c>
      <c r="J46" s="530"/>
      <c r="K46" s="439" t="s">
        <v>66</v>
      </c>
      <c r="L46" s="438" t="s">
        <v>66</v>
      </c>
      <c r="M46" s="500"/>
      <c r="N46" s="500"/>
      <c r="O46" s="500"/>
      <c r="P46" s="439"/>
      <c r="Q46" s="438"/>
      <c r="R46" s="429"/>
      <c r="S46" s="500"/>
      <c r="T46" s="439"/>
      <c r="U46" s="438"/>
      <c r="V46" s="500"/>
      <c r="W46" s="439"/>
      <c r="X46" s="429"/>
      <c r="Y46" s="599" t="s">
        <v>1255</v>
      </c>
      <c r="Z46" s="529" t="s">
        <v>1254</v>
      </c>
      <c r="AA46" s="585"/>
      <c r="AB46" s="617"/>
      <c r="AC46" s="616"/>
    </row>
    <row r="47" spans="1:29" ht="45">
      <c r="A47" s="917"/>
      <c r="B47" s="917"/>
      <c r="C47" s="331" t="s">
        <v>1253</v>
      </c>
      <c r="D47" s="425" t="s">
        <v>1252</v>
      </c>
      <c r="E47" s="438"/>
      <c r="F47" s="500"/>
      <c r="G47" s="500"/>
      <c r="H47" s="500"/>
      <c r="I47" s="500"/>
      <c r="J47" s="530"/>
      <c r="K47" s="439"/>
      <c r="L47" s="438"/>
      <c r="M47" s="500"/>
      <c r="N47" s="500"/>
      <c r="O47" s="500"/>
      <c r="P47" s="439"/>
      <c r="Q47" s="438"/>
      <c r="R47" s="429"/>
      <c r="S47" s="500"/>
      <c r="T47" s="439"/>
      <c r="U47" s="438"/>
      <c r="V47" s="500"/>
      <c r="W47" s="439"/>
      <c r="X47" s="429"/>
      <c r="Y47" s="598"/>
      <c r="Z47" s="529" t="s">
        <v>1251</v>
      </c>
      <c r="AA47" s="585"/>
      <c r="AB47" s="617"/>
      <c r="AC47" s="616"/>
    </row>
    <row r="48" spans="1:29" ht="25.5">
      <c r="A48" s="917"/>
      <c r="B48" s="917"/>
      <c r="C48" s="331" t="s">
        <v>505</v>
      </c>
      <c r="D48" s="425" t="s">
        <v>1250</v>
      </c>
      <c r="E48" s="438"/>
      <c r="F48" s="500"/>
      <c r="G48" s="500"/>
      <c r="H48" s="500"/>
      <c r="I48" s="500"/>
      <c r="J48" s="530"/>
      <c r="K48" s="439"/>
      <c r="L48" s="438"/>
      <c r="M48" s="500"/>
      <c r="N48" s="500"/>
      <c r="O48" s="500"/>
      <c r="P48" s="439"/>
      <c r="Q48" s="438"/>
      <c r="R48" s="429"/>
      <c r="S48" s="500"/>
      <c r="T48" s="439"/>
      <c r="U48" s="438"/>
      <c r="V48" s="500"/>
      <c r="W48" s="439"/>
      <c r="X48" s="429"/>
      <c r="Y48" s="598"/>
      <c r="Z48" s="529" t="s">
        <v>1249</v>
      </c>
      <c r="AA48" s="585"/>
      <c r="AB48" s="617"/>
      <c r="AC48" s="616"/>
    </row>
    <row r="49" spans="1:29" ht="33.75">
      <c r="A49" s="917"/>
      <c r="B49" s="917"/>
      <c r="C49" s="331" t="s">
        <v>1014</v>
      </c>
      <c r="D49" s="425" t="s">
        <v>1248</v>
      </c>
      <c r="E49" s="438"/>
      <c r="F49" s="500" t="s">
        <v>66</v>
      </c>
      <c r="G49" s="500"/>
      <c r="H49" s="500"/>
      <c r="I49" s="500" t="s">
        <v>66</v>
      </c>
      <c r="J49" s="530"/>
      <c r="K49" s="439"/>
      <c r="L49" s="438"/>
      <c r="M49" s="500"/>
      <c r="N49" s="500"/>
      <c r="O49" s="500"/>
      <c r="P49" s="439"/>
      <c r="Q49" s="438"/>
      <c r="R49" s="429"/>
      <c r="S49" s="500"/>
      <c r="T49" s="439"/>
      <c r="U49" s="438"/>
      <c r="V49" s="500"/>
      <c r="W49" s="439"/>
      <c r="X49" s="429"/>
      <c r="Y49" s="598"/>
      <c r="Z49" s="529" t="s">
        <v>1410</v>
      </c>
      <c r="AA49" s="585"/>
      <c r="AB49" s="617"/>
      <c r="AC49" s="616"/>
    </row>
    <row r="50" spans="1:29" ht="51">
      <c r="A50" s="917"/>
      <c r="B50" s="917"/>
      <c r="C50" s="331" t="s">
        <v>507</v>
      </c>
      <c r="D50" s="425" t="s">
        <v>1247</v>
      </c>
      <c r="E50" s="438"/>
      <c r="F50" s="500"/>
      <c r="G50" s="500"/>
      <c r="H50" s="500"/>
      <c r="I50" s="500"/>
      <c r="J50" s="530"/>
      <c r="K50" s="439"/>
      <c r="L50" s="438"/>
      <c r="M50" s="500"/>
      <c r="N50" s="500"/>
      <c r="O50" s="500"/>
      <c r="P50" s="439"/>
      <c r="Q50" s="438"/>
      <c r="R50" s="429"/>
      <c r="S50" s="500"/>
      <c r="T50" s="439"/>
      <c r="U50" s="438"/>
      <c r="V50" s="500"/>
      <c r="W50" s="439"/>
      <c r="X50" s="429"/>
      <c r="Y50" s="598"/>
      <c r="Z50" s="529" t="s">
        <v>1411</v>
      </c>
      <c r="AA50" s="585"/>
      <c r="AB50" s="617"/>
      <c r="AC50" s="616"/>
    </row>
    <row r="51" spans="1:29" ht="38.25">
      <c r="A51" s="917"/>
      <c r="B51" s="917"/>
      <c r="C51" s="331" t="s">
        <v>971</v>
      </c>
      <c r="D51" s="425" t="s">
        <v>1246</v>
      </c>
      <c r="E51" s="438"/>
      <c r="F51" s="500"/>
      <c r="G51" s="500"/>
      <c r="H51" s="500"/>
      <c r="I51" s="500"/>
      <c r="J51" s="530"/>
      <c r="K51" s="439"/>
      <c r="L51" s="438" t="s">
        <v>66</v>
      </c>
      <c r="M51" s="500" t="s">
        <v>66</v>
      </c>
      <c r="N51" s="500" t="s">
        <v>66</v>
      </c>
      <c r="O51" s="500" t="s">
        <v>66</v>
      </c>
      <c r="P51" s="439" t="s">
        <v>66</v>
      </c>
      <c r="Q51" s="438"/>
      <c r="R51" s="429"/>
      <c r="S51" s="500"/>
      <c r="T51" s="439"/>
      <c r="U51" s="438"/>
      <c r="V51" s="500"/>
      <c r="W51" s="439"/>
      <c r="X51" s="429"/>
      <c r="Y51" s="599" t="s">
        <v>1245</v>
      </c>
      <c r="Z51" s="529" t="s">
        <v>1244</v>
      </c>
      <c r="AA51" s="585"/>
      <c r="AB51" s="617"/>
      <c r="AC51" s="616"/>
    </row>
    <row r="52" spans="1:29" ht="38.25">
      <c r="A52" s="918"/>
      <c r="B52" s="918"/>
      <c r="C52" s="338" t="s">
        <v>986</v>
      </c>
      <c r="D52" s="426" t="s">
        <v>1243</v>
      </c>
      <c r="E52" s="438"/>
      <c r="F52" s="500" t="s">
        <v>66</v>
      </c>
      <c r="G52" s="500"/>
      <c r="H52" s="500"/>
      <c r="I52" s="500" t="s">
        <v>66</v>
      </c>
      <c r="J52" s="530"/>
      <c r="K52" s="439"/>
      <c r="L52" s="438" t="s">
        <v>66</v>
      </c>
      <c r="M52" s="500" t="s">
        <v>66</v>
      </c>
      <c r="N52" s="500" t="s">
        <v>66</v>
      </c>
      <c r="O52" s="500" t="s">
        <v>66</v>
      </c>
      <c r="P52" s="439" t="s">
        <v>66</v>
      </c>
      <c r="Q52" s="438"/>
      <c r="R52" s="429"/>
      <c r="S52" s="500"/>
      <c r="T52" s="439" t="s">
        <v>66</v>
      </c>
      <c r="U52" s="438"/>
      <c r="V52" s="500"/>
      <c r="W52" s="439"/>
      <c r="X52" s="429"/>
      <c r="Y52" s="598"/>
      <c r="Z52" s="592" t="s">
        <v>1242</v>
      </c>
      <c r="AA52" s="585"/>
      <c r="AB52" s="617"/>
      <c r="AC52" s="616"/>
    </row>
    <row r="53" spans="1:29" ht="12.75">
      <c r="A53" s="921" t="s">
        <v>562</v>
      </c>
      <c r="B53" s="921" t="s">
        <v>577</v>
      </c>
      <c r="C53" s="922" t="s">
        <v>987</v>
      </c>
      <c r="D53" s="423" t="s">
        <v>861</v>
      </c>
      <c r="E53" s="504"/>
      <c r="F53" s="921" t="s">
        <v>66</v>
      </c>
      <c r="G53" s="503"/>
      <c r="H53" s="503" t="s">
        <v>66</v>
      </c>
      <c r="I53" s="996" t="s">
        <v>66</v>
      </c>
      <c r="J53" s="542"/>
      <c r="K53" s="440"/>
      <c r="L53" s="967" t="s">
        <v>66</v>
      </c>
      <c r="M53" s="921" t="s">
        <v>66</v>
      </c>
      <c r="N53" s="503"/>
      <c r="O53" s="503"/>
      <c r="P53" s="440"/>
      <c r="Q53" s="504"/>
      <c r="R53" s="430"/>
      <c r="S53" s="503"/>
      <c r="T53" s="440" t="s">
        <v>66</v>
      </c>
      <c r="U53" s="504"/>
      <c r="V53" s="503"/>
      <c r="W53" s="440"/>
      <c r="X53" s="430"/>
      <c r="Y53" s="913" t="s">
        <v>1241</v>
      </c>
      <c r="Z53" s="913" t="s">
        <v>1240</v>
      </c>
      <c r="AA53" s="496"/>
      <c r="AB53" s="618"/>
      <c r="AC53" s="616"/>
    </row>
    <row r="54" spans="1:29" ht="12.75">
      <c r="A54" s="921"/>
      <c r="B54" s="921"/>
      <c r="C54" s="923"/>
      <c r="D54" s="423" t="s">
        <v>862</v>
      </c>
      <c r="E54" s="504"/>
      <c r="F54" s="921"/>
      <c r="G54" s="503"/>
      <c r="H54" s="503"/>
      <c r="I54" s="997"/>
      <c r="J54" s="541"/>
      <c r="K54" s="440"/>
      <c r="L54" s="967"/>
      <c r="M54" s="921"/>
      <c r="N54" s="503"/>
      <c r="O54" s="503"/>
      <c r="P54" s="440"/>
      <c r="Q54" s="504"/>
      <c r="R54" s="430"/>
      <c r="S54" s="503"/>
      <c r="T54" s="440" t="s">
        <v>66</v>
      </c>
      <c r="U54" s="504"/>
      <c r="V54" s="503"/>
      <c r="W54" s="440"/>
      <c r="X54" s="430"/>
      <c r="Y54" s="915"/>
      <c r="Z54" s="915"/>
      <c r="AA54" s="496"/>
      <c r="AB54" s="618"/>
      <c r="AC54" s="616"/>
    </row>
    <row r="55" spans="1:29" ht="12.75">
      <c r="A55" s="921"/>
      <c r="B55" s="921"/>
      <c r="C55" s="923"/>
      <c r="D55" s="423" t="s">
        <v>863</v>
      </c>
      <c r="E55" s="504"/>
      <c r="F55" s="921"/>
      <c r="G55" s="503"/>
      <c r="H55" s="503"/>
      <c r="I55" s="997"/>
      <c r="J55" s="541"/>
      <c r="K55" s="440"/>
      <c r="L55" s="967"/>
      <c r="M55" s="921"/>
      <c r="N55" s="503"/>
      <c r="O55" s="503"/>
      <c r="P55" s="440"/>
      <c r="Q55" s="504"/>
      <c r="R55" s="430"/>
      <c r="S55" s="503"/>
      <c r="T55" s="440" t="s">
        <v>66</v>
      </c>
      <c r="U55" s="504"/>
      <c r="V55" s="503"/>
      <c r="W55" s="440"/>
      <c r="X55" s="430"/>
      <c r="Y55" s="915"/>
      <c r="Z55" s="915"/>
      <c r="AA55" s="496"/>
      <c r="AB55" s="618"/>
      <c r="AC55" s="616"/>
    </row>
    <row r="56" spans="1:29" ht="12.75">
      <c r="A56" s="921"/>
      <c r="B56" s="921"/>
      <c r="C56" s="923"/>
      <c r="D56" s="423" t="s">
        <v>864</v>
      </c>
      <c r="E56" s="504"/>
      <c r="F56" s="921"/>
      <c r="G56" s="503" t="s">
        <v>66</v>
      </c>
      <c r="H56" s="503"/>
      <c r="I56" s="998"/>
      <c r="J56" s="540"/>
      <c r="K56" s="440"/>
      <c r="L56" s="967"/>
      <c r="M56" s="921"/>
      <c r="N56" s="503"/>
      <c r="O56" s="503"/>
      <c r="P56" s="440"/>
      <c r="Q56" s="504"/>
      <c r="R56" s="430"/>
      <c r="S56" s="503"/>
      <c r="T56" s="440" t="s">
        <v>66</v>
      </c>
      <c r="U56" s="504"/>
      <c r="V56" s="503"/>
      <c r="W56" s="440"/>
      <c r="X56" s="430"/>
      <c r="Y56" s="915"/>
      <c r="Z56" s="915"/>
      <c r="AA56" s="496"/>
      <c r="AB56" s="618"/>
      <c r="AC56" s="616"/>
    </row>
    <row r="57" spans="1:29" ht="12.75">
      <c r="A57" s="921"/>
      <c r="B57" s="921"/>
      <c r="C57" s="923"/>
      <c r="D57" s="423" t="s">
        <v>865</v>
      </c>
      <c r="E57" s="504"/>
      <c r="F57" s="921"/>
      <c r="G57" s="503"/>
      <c r="H57" s="503"/>
      <c r="I57" s="503"/>
      <c r="J57" s="539"/>
      <c r="K57" s="440" t="s">
        <v>66</v>
      </c>
      <c r="L57" s="967"/>
      <c r="M57" s="921"/>
      <c r="N57" s="503"/>
      <c r="O57" s="503"/>
      <c r="P57" s="440"/>
      <c r="Q57" s="504"/>
      <c r="R57" s="430"/>
      <c r="S57" s="503"/>
      <c r="T57" s="440" t="s">
        <v>66</v>
      </c>
      <c r="U57" s="504"/>
      <c r="V57" s="503"/>
      <c r="W57" s="440"/>
      <c r="X57" s="430"/>
      <c r="Y57" s="915"/>
      <c r="Z57" s="915"/>
      <c r="AA57" s="496"/>
      <c r="AB57" s="618"/>
      <c r="AC57" s="616"/>
    </row>
    <row r="58" spans="1:29" ht="12.75">
      <c r="A58" s="921"/>
      <c r="B58" s="921"/>
      <c r="C58" s="924"/>
      <c r="D58" s="423" t="s">
        <v>866</v>
      </c>
      <c r="E58" s="504"/>
      <c r="F58" s="921"/>
      <c r="G58" s="503"/>
      <c r="H58" s="503"/>
      <c r="I58" s="503"/>
      <c r="J58" s="539"/>
      <c r="K58" s="440"/>
      <c r="L58" s="967"/>
      <c r="M58" s="921"/>
      <c r="N58" s="503"/>
      <c r="O58" s="503"/>
      <c r="P58" s="440"/>
      <c r="Q58" s="504"/>
      <c r="R58" s="430"/>
      <c r="S58" s="503"/>
      <c r="T58" s="440" t="s">
        <v>66</v>
      </c>
      <c r="U58" s="504"/>
      <c r="V58" s="503"/>
      <c r="W58" s="440"/>
      <c r="X58" s="430"/>
      <c r="Y58" s="914"/>
      <c r="Z58" s="914"/>
      <c r="AA58" s="496"/>
      <c r="AB58" s="618"/>
      <c r="AC58" s="616"/>
    </row>
    <row r="59" spans="1:29" ht="12.75">
      <c r="A59" s="921"/>
      <c r="B59" s="921"/>
      <c r="C59" s="912" t="s">
        <v>1025</v>
      </c>
      <c r="D59" s="423" t="s">
        <v>989</v>
      </c>
      <c r="E59" s="504"/>
      <c r="F59" s="503" t="s">
        <v>66</v>
      </c>
      <c r="G59" s="503"/>
      <c r="H59" s="503"/>
      <c r="I59" s="503" t="s">
        <v>66</v>
      </c>
      <c r="J59" s="539"/>
      <c r="K59" s="440"/>
      <c r="L59" s="504" t="s">
        <v>66</v>
      </c>
      <c r="M59" s="503" t="s">
        <v>66</v>
      </c>
      <c r="N59" s="503" t="s">
        <v>66</v>
      </c>
      <c r="O59" s="503" t="s">
        <v>66</v>
      </c>
      <c r="P59" s="440" t="s">
        <v>66</v>
      </c>
      <c r="Q59" s="504"/>
      <c r="R59" s="430"/>
      <c r="S59" s="503"/>
      <c r="T59" s="440" t="s">
        <v>66</v>
      </c>
      <c r="U59" s="504"/>
      <c r="V59" s="503"/>
      <c r="W59" s="440"/>
      <c r="X59" s="430"/>
      <c r="Y59" s="913" t="s">
        <v>1239</v>
      </c>
      <c r="Z59" s="913" t="s">
        <v>1238</v>
      </c>
      <c r="AA59" s="496"/>
      <c r="AB59" s="618"/>
      <c r="AC59" s="616"/>
    </row>
    <row r="60" spans="1:29" ht="12.75">
      <c r="A60" s="921"/>
      <c r="B60" s="921"/>
      <c r="C60" s="912"/>
      <c r="D60" s="423" t="s">
        <v>863</v>
      </c>
      <c r="E60" s="504"/>
      <c r="F60" s="503"/>
      <c r="G60" s="503"/>
      <c r="H60" s="503"/>
      <c r="I60" s="503" t="s">
        <v>66</v>
      </c>
      <c r="J60" s="539"/>
      <c r="K60" s="440"/>
      <c r="L60" s="504" t="s">
        <v>66</v>
      </c>
      <c r="M60" s="503" t="s">
        <v>66</v>
      </c>
      <c r="N60" s="503" t="s">
        <v>66</v>
      </c>
      <c r="O60" s="503" t="s">
        <v>66</v>
      </c>
      <c r="P60" s="440" t="s">
        <v>66</v>
      </c>
      <c r="Q60" s="504"/>
      <c r="R60" s="430"/>
      <c r="S60" s="503"/>
      <c r="T60" s="440" t="s">
        <v>66</v>
      </c>
      <c r="U60" s="504"/>
      <c r="V60" s="503"/>
      <c r="W60" s="440"/>
      <c r="X60" s="430"/>
      <c r="Y60" s="915"/>
      <c r="Z60" s="915"/>
      <c r="AA60" s="496"/>
      <c r="AB60" s="618"/>
      <c r="AC60" s="616"/>
    </row>
    <row r="61" spans="1:29" ht="12.75">
      <c r="A61" s="921"/>
      <c r="B61" s="921"/>
      <c r="C61" s="912"/>
      <c r="D61" s="423" t="s">
        <v>862</v>
      </c>
      <c r="E61" s="504"/>
      <c r="F61" s="503"/>
      <c r="G61" s="503"/>
      <c r="H61" s="503"/>
      <c r="I61" s="503" t="s">
        <v>66</v>
      </c>
      <c r="J61" s="539"/>
      <c r="K61" s="440"/>
      <c r="L61" s="504" t="s">
        <v>66</v>
      </c>
      <c r="M61" s="503" t="s">
        <v>66</v>
      </c>
      <c r="N61" s="503" t="s">
        <v>66</v>
      </c>
      <c r="O61" s="503" t="s">
        <v>66</v>
      </c>
      <c r="P61" s="440" t="s">
        <v>66</v>
      </c>
      <c r="Q61" s="504"/>
      <c r="R61" s="430"/>
      <c r="S61" s="503"/>
      <c r="T61" s="440" t="s">
        <v>66</v>
      </c>
      <c r="U61" s="504"/>
      <c r="V61" s="503"/>
      <c r="W61" s="440"/>
      <c r="X61" s="430"/>
      <c r="Y61" s="915"/>
      <c r="Z61" s="915"/>
      <c r="AA61" s="496"/>
      <c r="AB61" s="618"/>
      <c r="AC61" s="616"/>
    </row>
    <row r="62" spans="1:29" ht="12.75">
      <c r="A62" s="921"/>
      <c r="B62" s="921"/>
      <c r="C62" s="912"/>
      <c r="D62" s="423" t="s">
        <v>861</v>
      </c>
      <c r="E62" s="504"/>
      <c r="F62" s="503"/>
      <c r="G62" s="503"/>
      <c r="H62" s="503" t="s">
        <v>66</v>
      </c>
      <c r="I62" s="503" t="s">
        <v>66</v>
      </c>
      <c r="J62" s="539"/>
      <c r="K62" s="440"/>
      <c r="L62" s="504"/>
      <c r="M62" s="503"/>
      <c r="N62" s="503"/>
      <c r="O62" s="503"/>
      <c r="P62" s="440"/>
      <c r="Q62" s="504"/>
      <c r="R62" s="430"/>
      <c r="S62" s="503"/>
      <c r="T62" s="440" t="s">
        <v>66</v>
      </c>
      <c r="U62" s="504"/>
      <c r="V62" s="503"/>
      <c r="W62" s="440"/>
      <c r="X62" s="430"/>
      <c r="Y62" s="915"/>
      <c r="Z62" s="915"/>
      <c r="AA62" s="496"/>
      <c r="AB62" s="618"/>
      <c r="AC62" s="616"/>
    </row>
    <row r="63" spans="1:29" ht="25.5">
      <c r="A63" s="921"/>
      <c r="B63" s="921"/>
      <c r="C63" s="912"/>
      <c r="D63" s="423" t="s">
        <v>988</v>
      </c>
      <c r="E63" s="504"/>
      <c r="F63" s="503"/>
      <c r="G63" s="503"/>
      <c r="H63" s="503"/>
      <c r="I63" s="503" t="s">
        <v>66</v>
      </c>
      <c r="J63" s="539"/>
      <c r="K63" s="440"/>
      <c r="L63" s="504" t="s">
        <v>66</v>
      </c>
      <c r="M63" s="503" t="s">
        <v>66</v>
      </c>
      <c r="N63" s="503" t="s">
        <v>66</v>
      </c>
      <c r="O63" s="503" t="s">
        <v>66</v>
      </c>
      <c r="P63" s="440" t="s">
        <v>66</v>
      </c>
      <c r="Q63" s="504"/>
      <c r="R63" s="430"/>
      <c r="S63" s="503"/>
      <c r="T63" s="440" t="s">
        <v>66</v>
      </c>
      <c r="U63" s="504"/>
      <c r="V63" s="503"/>
      <c r="W63" s="440"/>
      <c r="X63" s="430"/>
      <c r="Y63" s="915"/>
      <c r="Z63" s="915"/>
      <c r="AA63" s="496"/>
      <c r="AB63" s="618"/>
      <c r="AC63" s="616"/>
    </row>
    <row r="64" spans="1:29" ht="12.75">
      <c r="A64" s="921"/>
      <c r="B64" s="921"/>
      <c r="C64" s="912"/>
      <c r="D64" s="423" t="s">
        <v>865</v>
      </c>
      <c r="E64" s="504"/>
      <c r="F64" s="503"/>
      <c r="G64" s="503"/>
      <c r="H64" s="503"/>
      <c r="I64" s="503"/>
      <c r="J64" s="539"/>
      <c r="K64" s="440" t="s">
        <v>66</v>
      </c>
      <c r="L64" s="504"/>
      <c r="M64" s="503"/>
      <c r="N64" s="503"/>
      <c r="O64" s="503"/>
      <c r="P64" s="440"/>
      <c r="Q64" s="504"/>
      <c r="R64" s="430"/>
      <c r="S64" s="503"/>
      <c r="T64" s="440" t="s">
        <v>66</v>
      </c>
      <c r="U64" s="504"/>
      <c r="V64" s="503"/>
      <c r="W64" s="440"/>
      <c r="X64" s="430"/>
      <c r="Y64" s="915"/>
      <c r="Z64" s="915"/>
      <c r="AA64" s="496"/>
      <c r="AB64" s="618"/>
      <c r="AC64" s="616"/>
    </row>
    <row r="65" spans="1:29" ht="12.75">
      <c r="A65" s="921"/>
      <c r="B65" s="921"/>
      <c r="C65" s="912"/>
      <c r="D65" s="423" t="s">
        <v>864</v>
      </c>
      <c r="E65" s="504"/>
      <c r="F65" s="503"/>
      <c r="G65" s="503"/>
      <c r="H65" s="503"/>
      <c r="I65" s="503" t="s">
        <v>66</v>
      </c>
      <c r="J65" s="539"/>
      <c r="K65" s="440"/>
      <c r="L65" s="504" t="s">
        <v>66</v>
      </c>
      <c r="M65" s="503" t="s">
        <v>66</v>
      </c>
      <c r="N65" s="503" t="s">
        <v>66</v>
      </c>
      <c r="O65" s="503" t="s">
        <v>66</v>
      </c>
      <c r="P65" s="440" t="s">
        <v>66</v>
      </c>
      <c r="Q65" s="504"/>
      <c r="R65" s="430"/>
      <c r="S65" s="503"/>
      <c r="T65" s="440" t="s">
        <v>66</v>
      </c>
      <c r="U65" s="504"/>
      <c r="V65" s="503"/>
      <c r="W65" s="440"/>
      <c r="X65" s="430"/>
      <c r="Y65" s="914"/>
      <c r="Z65" s="914"/>
      <c r="AA65" s="496"/>
      <c r="AB65" s="618"/>
      <c r="AC65" s="616"/>
    </row>
    <row r="66" spans="1:29" ht="25.5">
      <c r="A66" s="921"/>
      <c r="B66" s="921"/>
      <c r="C66" s="912" t="s">
        <v>1032</v>
      </c>
      <c r="D66" s="423" t="s">
        <v>1237</v>
      </c>
      <c r="E66" s="504"/>
      <c r="F66" s="503" t="s">
        <v>66</v>
      </c>
      <c r="G66" s="503"/>
      <c r="H66" s="503" t="s">
        <v>66</v>
      </c>
      <c r="I66" s="503" t="s">
        <v>66</v>
      </c>
      <c r="J66" s="539"/>
      <c r="K66" s="440"/>
      <c r="L66" s="504" t="s">
        <v>66</v>
      </c>
      <c r="M66" s="503" t="s">
        <v>66</v>
      </c>
      <c r="N66" s="503"/>
      <c r="O66" s="503"/>
      <c r="P66" s="440"/>
      <c r="Q66" s="504"/>
      <c r="R66" s="430"/>
      <c r="S66" s="503"/>
      <c r="T66" s="440" t="s">
        <v>66</v>
      </c>
      <c r="U66" s="504"/>
      <c r="V66" s="503"/>
      <c r="W66" s="440"/>
      <c r="X66" s="430"/>
      <c r="Y66" s="913" t="s">
        <v>513</v>
      </c>
      <c r="Z66" s="925" t="s">
        <v>1412</v>
      </c>
      <c r="AA66" s="496"/>
      <c r="AB66" s="618"/>
      <c r="AC66" s="616"/>
    </row>
    <row r="67" spans="1:29" ht="25.5">
      <c r="A67" s="921"/>
      <c r="B67" s="921"/>
      <c r="C67" s="912"/>
      <c r="D67" s="423" t="s">
        <v>1236</v>
      </c>
      <c r="E67" s="504"/>
      <c r="F67" s="503" t="s">
        <v>66</v>
      </c>
      <c r="G67" s="503"/>
      <c r="H67" s="503" t="s">
        <v>66</v>
      </c>
      <c r="I67" s="503" t="s">
        <v>66</v>
      </c>
      <c r="J67" s="539"/>
      <c r="K67" s="440"/>
      <c r="L67" s="504" t="s">
        <v>66</v>
      </c>
      <c r="M67" s="503" t="s">
        <v>66</v>
      </c>
      <c r="N67" s="503"/>
      <c r="O67" s="503"/>
      <c r="P67" s="440"/>
      <c r="Q67" s="504"/>
      <c r="R67" s="430"/>
      <c r="S67" s="503"/>
      <c r="T67" s="440" t="s">
        <v>66</v>
      </c>
      <c r="U67" s="504"/>
      <c r="V67" s="503"/>
      <c r="W67" s="440"/>
      <c r="X67" s="430"/>
      <c r="Y67" s="914"/>
      <c r="Z67" s="925"/>
      <c r="AA67" s="496"/>
      <c r="AB67" s="618"/>
      <c r="AC67" s="616"/>
    </row>
    <row r="68" spans="1:29" ht="67.5">
      <c r="A68" s="921"/>
      <c r="B68" s="921"/>
      <c r="C68" s="502" t="s">
        <v>1084</v>
      </c>
      <c r="D68" s="423" t="s">
        <v>1235</v>
      </c>
      <c r="E68" s="504"/>
      <c r="F68" s="503" t="s">
        <v>66</v>
      </c>
      <c r="G68" s="503" t="s">
        <v>66</v>
      </c>
      <c r="H68" s="503"/>
      <c r="I68" s="503" t="s">
        <v>66</v>
      </c>
      <c r="J68" s="539"/>
      <c r="K68" s="440"/>
      <c r="L68" s="504" t="s">
        <v>66</v>
      </c>
      <c r="M68" s="503" t="s">
        <v>66</v>
      </c>
      <c r="N68" s="503" t="s">
        <v>66</v>
      </c>
      <c r="O68" s="503" t="s">
        <v>66</v>
      </c>
      <c r="P68" s="440" t="s">
        <v>66</v>
      </c>
      <c r="Q68" s="504"/>
      <c r="R68" s="430"/>
      <c r="S68" s="503"/>
      <c r="T68" s="440" t="s">
        <v>66</v>
      </c>
      <c r="U68" s="504"/>
      <c r="V68" s="503"/>
      <c r="W68" s="440"/>
      <c r="X68" s="430"/>
      <c r="Y68" s="538" t="s">
        <v>1234</v>
      </c>
      <c r="Z68" s="538" t="s">
        <v>1233</v>
      </c>
      <c r="AA68" s="496"/>
      <c r="AB68" s="618"/>
      <c r="AC68" s="616"/>
    </row>
    <row r="69" spans="1:29" ht="76.5">
      <c r="A69" s="921"/>
      <c r="B69" s="921"/>
      <c r="C69" s="502" t="s">
        <v>1232</v>
      </c>
      <c r="D69" s="423" t="s">
        <v>1413</v>
      </c>
      <c r="E69" s="504"/>
      <c r="F69" s="503"/>
      <c r="G69" s="503"/>
      <c r="H69" s="503"/>
      <c r="I69" s="503"/>
      <c r="J69" s="539"/>
      <c r="K69" s="440"/>
      <c r="L69" s="504"/>
      <c r="M69" s="503"/>
      <c r="N69" s="503"/>
      <c r="O69" s="503"/>
      <c r="P69" s="440"/>
      <c r="Q69" s="504"/>
      <c r="R69" s="430"/>
      <c r="S69" s="503"/>
      <c r="T69" s="440"/>
      <c r="U69" s="504"/>
      <c r="V69" s="503"/>
      <c r="W69" s="440"/>
      <c r="X69" s="430"/>
      <c r="Y69" s="538" t="s">
        <v>1231</v>
      </c>
      <c r="Z69" s="538" t="s">
        <v>1414</v>
      </c>
      <c r="AA69" s="496"/>
      <c r="AB69" s="618"/>
      <c r="AC69" s="616"/>
    </row>
    <row r="70" spans="1:29" ht="25.5">
      <c r="A70" s="921"/>
      <c r="B70" s="921"/>
      <c r="C70" s="912" t="s">
        <v>1029</v>
      </c>
      <c r="D70" s="423" t="s">
        <v>1415</v>
      </c>
      <c r="E70" s="504"/>
      <c r="F70" s="503" t="s">
        <v>66</v>
      </c>
      <c r="G70" s="503"/>
      <c r="H70" s="503" t="s">
        <v>66</v>
      </c>
      <c r="I70" s="503"/>
      <c r="J70" s="539"/>
      <c r="K70" s="440"/>
      <c r="L70" s="504"/>
      <c r="M70" s="503"/>
      <c r="N70" s="503"/>
      <c r="O70" s="503"/>
      <c r="P70" s="440"/>
      <c r="Q70" s="504"/>
      <c r="R70" s="430"/>
      <c r="S70" s="503"/>
      <c r="T70" s="440" t="s">
        <v>66</v>
      </c>
      <c r="U70" s="504"/>
      <c r="V70" s="503"/>
      <c r="W70" s="440"/>
      <c r="X70" s="430"/>
      <c r="Y70" s="538" t="s">
        <v>1230</v>
      </c>
      <c r="Z70" s="913" t="s">
        <v>1229</v>
      </c>
      <c r="AA70" s="496"/>
      <c r="AB70" s="618"/>
      <c r="AC70" s="616"/>
    </row>
    <row r="71" spans="1:29" ht="12.75">
      <c r="A71" s="921"/>
      <c r="B71" s="921"/>
      <c r="C71" s="912"/>
      <c r="D71" s="423" t="s">
        <v>1017</v>
      </c>
      <c r="E71" s="504"/>
      <c r="F71" s="503"/>
      <c r="G71" s="503"/>
      <c r="H71" s="503"/>
      <c r="I71" s="503"/>
      <c r="J71" s="539"/>
      <c r="K71" s="440" t="s">
        <v>66</v>
      </c>
      <c r="L71" s="504"/>
      <c r="M71" s="503"/>
      <c r="N71" s="503"/>
      <c r="O71" s="503"/>
      <c r="P71" s="440"/>
      <c r="Q71" s="504"/>
      <c r="R71" s="430"/>
      <c r="S71" s="503"/>
      <c r="T71" s="440" t="s">
        <v>66</v>
      </c>
      <c r="U71" s="504"/>
      <c r="V71" s="503"/>
      <c r="W71" s="440"/>
      <c r="X71" s="430"/>
      <c r="Y71" s="538"/>
      <c r="Z71" s="914"/>
      <c r="AA71" s="496"/>
      <c r="AB71" s="618"/>
      <c r="AC71" s="616"/>
    </row>
    <row r="72" spans="1:29" ht="25.5">
      <c r="A72" s="921"/>
      <c r="B72" s="921"/>
      <c r="C72" s="502" t="s">
        <v>1228</v>
      </c>
      <c r="D72" s="423" t="s">
        <v>1227</v>
      </c>
      <c r="E72" s="504"/>
      <c r="F72" s="503"/>
      <c r="G72" s="503"/>
      <c r="H72" s="503" t="s">
        <v>66</v>
      </c>
      <c r="I72" s="503" t="s">
        <v>66</v>
      </c>
      <c r="J72" s="539"/>
      <c r="K72" s="440"/>
      <c r="L72" s="504"/>
      <c r="M72" s="503" t="s">
        <v>66</v>
      </c>
      <c r="N72" s="503" t="s">
        <v>66</v>
      </c>
      <c r="O72" s="503" t="s">
        <v>66</v>
      </c>
      <c r="P72" s="440" t="s">
        <v>66</v>
      </c>
      <c r="Q72" s="504"/>
      <c r="R72" s="430"/>
      <c r="S72" s="503"/>
      <c r="T72" s="440" t="s">
        <v>66</v>
      </c>
      <c r="U72" s="504"/>
      <c r="V72" s="503"/>
      <c r="W72" s="440"/>
      <c r="X72" s="430"/>
      <c r="Y72" s="538" t="s">
        <v>1226</v>
      </c>
      <c r="Z72" s="538" t="s">
        <v>1225</v>
      </c>
      <c r="AA72" s="496"/>
      <c r="AB72" s="618"/>
      <c r="AC72" s="616"/>
    </row>
    <row r="73" spans="1:29" ht="38.25">
      <c r="A73" s="921"/>
      <c r="B73" s="921"/>
      <c r="C73" s="502" t="s">
        <v>1074</v>
      </c>
      <c r="D73" s="423" t="s">
        <v>1224</v>
      </c>
      <c r="E73" s="504"/>
      <c r="F73" s="503"/>
      <c r="G73" s="503"/>
      <c r="H73" s="503"/>
      <c r="I73" s="503"/>
      <c r="J73" s="539"/>
      <c r="K73" s="440"/>
      <c r="L73" s="504"/>
      <c r="M73" s="503"/>
      <c r="N73" s="503"/>
      <c r="O73" s="503"/>
      <c r="P73" s="440"/>
      <c r="Q73" s="504"/>
      <c r="R73" s="430"/>
      <c r="S73" s="503"/>
      <c r="T73" s="440" t="s">
        <v>66</v>
      </c>
      <c r="U73" s="504"/>
      <c r="V73" s="503"/>
      <c r="W73" s="440"/>
      <c r="X73" s="430"/>
      <c r="Y73" s="538"/>
      <c r="Z73" s="538" t="s">
        <v>1416</v>
      </c>
      <c r="AA73" s="496"/>
      <c r="AB73" s="618"/>
      <c r="AC73" s="616"/>
    </row>
    <row r="74" spans="1:29" ht="56.25">
      <c r="A74" s="921"/>
      <c r="B74" s="921"/>
      <c r="C74" s="502" t="s">
        <v>990</v>
      </c>
      <c r="D74" s="423" t="s">
        <v>1223</v>
      </c>
      <c r="E74" s="504"/>
      <c r="F74" s="503" t="s">
        <v>66</v>
      </c>
      <c r="G74" s="503"/>
      <c r="H74" s="503" t="s">
        <v>66</v>
      </c>
      <c r="I74" s="503" t="s">
        <v>66</v>
      </c>
      <c r="J74" s="539"/>
      <c r="K74" s="440"/>
      <c r="L74" s="504" t="s">
        <v>66</v>
      </c>
      <c r="M74" s="503" t="s">
        <v>66</v>
      </c>
      <c r="N74" s="503"/>
      <c r="O74" s="503"/>
      <c r="P74" s="440"/>
      <c r="Q74" s="504"/>
      <c r="R74" s="430"/>
      <c r="S74" s="503"/>
      <c r="T74" s="440" t="s">
        <v>66</v>
      </c>
      <c r="U74" s="504"/>
      <c r="V74" s="503"/>
      <c r="W74" s="440"/>
      <c r="X74" s="430"/>
      <c r="Y74" s="538"/>
      <c r="Z74" s="538" t="s">
        <v>1417</v>
      </c>
      <c r="AA74" s="496"/>
      <c r="AB74" s="618"/>
      <c r="AC74" s="616"/>
    </row>
    <row r="75" spans="1:29" ht="12.75">
      <c r="A75" s="935" t="s">
        <v>587</v>
      </c>
      <c r="B75" s="935" t="s">
        <v>564</v>
      </c>
      <c r="C75" s="936" t="s">
        <v>521</v>
      </c>
      <c r="D75" s="424" t="s">
        <v>1005</v>
      </c>
      <c r="E75" s="441"/>
      <c r="F75" s="506" t="s">
        <v>66</v>
      </c>
      <c r="G75" s="506" t="s">
        <v>66</v>
      </c>
      <c r="H75" s="506"/>
      <c r="I75" s="506" t="s">
        <v>66</v>
      </c>
      <c r="J75" s="535"/>
      <c r="K75" s="442"/>
      <c r="L75" s="441"/>
      <c r="M75" s="506"/>
      <c r="N75" s="506"/>
      <c r="O75" s="506"/>
      <c r="P75" s="442"/>
      <c r="Q75" s="441"/>
      <c r="R75" s="431"/>
      <c r="S75" s="506"/>
      <c r="T75" s="442" t="s">
        <v>66</v>
      </c>
      <c r="U75" s="441"/>
      <c r="V75" s="506"/>
      <c r="W75" s="442"/>
      <c r="X75" s="431"/>
      <c r="Y75" s="932" t="s">
        <v>1222</v>
      </c>
      <c r="Z75" s="937" t="s">
        <v>1221</v>
      </c>
      <c r="AA75" s="497"/>
      <c r="AB75" s="619"/>
      <c r="AC75" s="616"/>
    </row>
    <row r="76" spans="1:29" ht="12.75">
      <c r="A76" s="935"/>
      <c r="B76" s="935"/>
      <c r="C76" s="936"/>
      <c r="D76" s="424" t="s">
        <v>1006</v>
      </c>
      <c r="E76" s="441"/>
      <c r="F76" s="506" t="s">
        <v>66</v>
      </c>
      <c r="G76" s="506" t="s">
        <v>66</v>
      </c>
      <c r="H76" s="506"/>
      <c r="I76" s="506"/>
      <c r="J76" s="535"/>
      <c r="K76" s="442"/>
      <c r="L76" s="441"/>
      <c r="M76" s="506"/>
      <c r="N76" s="506"/>
      <c r="O76" s="506"/>
      <c r="P76" s="442"/>
      <c r="Q76" s="441"/>
      <c r="R76" s="431"/>
      <c r="S76" s="506"/>
      <c r="T76" s="442" t="s">
        <v>66</v>
      </c>
      <c r="U76" s="441"/>
      <c r="V76" s="506"/>
      <c r="W76" s="442"/>
      <c r="X76" s="431"/>
      <c r="Y76" s="933"/>
      <c r="Z76" s="937"/>
      <c r="AA76" s="497"/>
      <c r="AB76" s="619"/>
      <c r="AC76" s="616"/>
    </row>
    <row r="77" spans="1:29" ht="12.75">
      <c r="A77" s="935"/>
      <c r="B77" s="935"/>
      <c r="C77" s="936"/>
      <c r="D77" s="424" t="s">
        <v>1007</v>
      </c>
      <c r="E77" s="441"/>
      <c r="F77" s="506" t="s">
        <v>66</v>
      </c>
      <c r="G77" s="506" t="s">
        <v>66</v>
      </c>
      <c r="H77" s="506"/>
      <c r="I77" s="506" t="s">
        <v>66</v>
      </c>
      <c r="J77" s="535"/>
      <c r="K77" s="442"/>
      <c r="L77" s="441"/>
      <c r="M77" s="506"/>
      <c r="N77" s="506"/>
      <c r="O77" s="506"/>
      <c r="P77" s="442"/>
      <c r="Q77" s="441"/>
      <c r="R77" s="431"/>
      <c r="S77" s="506"/>
      <c r="T77" s="442" t="s">
        <v>66</v>
      </c>
      <c r="U77" s="441"/>
      <c r="V77" s="506"/>
      <c r="W77" s="442"/>
      <c r="X77" s="431"/>
      <c r="Y77" s="933"/>
      <c r="Z77" s="937"/>
      <c r="AA77" s="497"/>
      <c r="AB77" s="619"/>
      <c r="AC77" s="616"/>
    </row>
    <row r="78" spans="1:29" ht="25.5">
      <c r="A78" s="935"/>
      <c r="B78" s="935"/>
      <c r="C78" s="936"/>
      <c r="D78" s="424" t="s">
        <v>1073</v>
      </c>
      <c r="E78" s="441"/>
      <c r="F78" s="506"/>
      <c r="G78" s="506"/>
      <c r="H78" s="506"/>
      <c r="I78" s="506"/>
      <c r="J78" s="535"/>
      <c r="K78" s="442"/>
      <c r="L78" s="441"/>
      <c r="M78" s="506"/>
      <c r="N78" s="506"/>
      <c r="O78" s="506"/>
      <c r="P78" s="442"/>
      <c r="Q78" s="441"/>
      <c r="R78" s="431"/>
      <c r="S78" s="506"/>
      <c r="T78" s="442" t="s">
        <v>66</v>
      </c>
      <c r="U78" s="441"/>
      <c r="V78" s="506"/>
      <c r="W78" s="442"/>
      <c r="X78" s="431"/>
      <c r="Y78" s="933"/>
      <c r="Z78" s="937"/>
      <c r="AA78" s="497"/>
      <c r="AB78" s="619"/>
      <c r="AC78" s="616"/>
    </row>
    <row r="79" spans="1:29" ht="12.75">
      <c r="A79" s="935"/>
      <c r="B79" s="935"/>
      <c r="C79" s="936"/>
      <c r="D79" s="424" t="s">
        <v>1008</v>
      </c>
      <c r="E79" s="441"/>
      <c r="F79" s="506"/>
      <c r="G79" s="506" t="s">
        <v>66</v>
      </c>
      <c r="H79" s="506"/>
      <c r="I79" s="506" t="s">
        <v>66</v>
      </c>
      <c r="J79" s="535"/>
      <c r="K79" s="442"/>
      <c r="L79" s="441"/>
      <c r="M79" s="506"/>
      <c r="N79" s="506"/>
      <c r="O79" s="506"/>
      <c r="P79" s="442"/>
      <c r="Q79" s="441"/>
      <c r="R79" s="431"/>
      <c r="S79" s="506"/>
      <c r="T79" s="442" t="s">
        <v>66</v>
      </c>
      <c r="U79" s="441"/>
      <c r="V79" s="506"/>
      <c r="W79" s="442"/>
      <c r="X79" s="431"/>
      <c r="Y79" s="934"/>
      <c r="Z79" s="937"/>
      <c r="AA79" s="497"/>
      <c r="AB79" s="619"/>
      <c r="AC79" s="616"/>
    </row>
    <row r="80" spans="1:29" ht="25.5">
      <c r="A80" s="935"/>
      <c r="B80" s="935"/>
      <c r="C80" s="505" t="s">
        <v>991</v>
      </c>
      <c r="D80" s="424" t="s">
        <v>1046</v>
      </c>
      <c r="E80" s="441"/>
      <c r="F80" s="506"/>
      <c r="G80" s="506"/>
      <c r="H80" s="506"/>
      <c r="I80" s="506"/>
      <c r="J80" s="535"/>
      <c r="K80" s="442"/>
      <c r="L80" s="441" t="s">
        <v>66</v>
      </c>
      <c r="M80" s="506" t="s">
        <v>66</v>
      </c>
      <c r="N80" s="506"/>
      <c r="O80" s="506"/>
      <c r="P80" s="442"/>
      <c r="Q80" s="441"/>
      <c r="R80" s="431"/>
      <c r="S80" s="506"/>
      <c r="T80" s="442" t="s">
        <v>66</v>
      </c>
      <c r="U80" s="441"/>
      <c r="V80" s="506"/>
      <c r="W80" s="442"/>
      <c r="X80" s="431"/>
      <c r="Y80" s="602" t="s">
        <v>1220</v>
      </c>
      <c r="Z80" s="536" t="s">
        <v>1219</v>
      </c>
      <c r="AA80" s="497"/>
      <c r="AB80" s="619"/>
      <c r="AC80" s="616"/>
    </row>
    <row r="81" spans="1:29" ht="22.5">
      <c r="A81" s="935"/>
      <c r="B81" s="935"/>
      <c r="C81" s="936" t="s">
        <v>523</v>
      </c>
      <c r="D81" s="424" t="s">
        <v>867</v>
      </c>
      <c r="E81" s="441"/>
      <c r="F81" s="506" t="s">
        <v>66</v>
      </c>
      <c r="G81" s="506"/>
      <c r="H81" s="506"/>
      <c r="I81" s="506" t="s">
        <v>66</v>
      </c>
      <c r="J81" s="535"/>
      <c r="K81" s="442"/>
      <c r="L81" s="441"/>
      <c r="M81" s="506"/>
      <c r="N81" s="506"/>
      <c r="O81" s="506"/>
      <c r="P81" s="442"/>
      <c r="Q81" s="441"/>
      <c r="R81" s="431"/>
      <c r="S81" s="506"/>
      <c r="T81" s="442" t="s">
        <v>66</v>
      </c>
      <c r="U81" s="441"/>
      <c r="V81" s="506"/>
      <c r="W81" s="442"/>
      <c r="X81" s="431"/>
      <c r="Y81" s="602" t="s">
        <v>1218</v>
      </c>
      <c r="Z81" s="536" t="s">
        <v>1217</v>
      </c>
      <c r="AA81" s="497"/>
      <c r="AB81" s="619"/>
      <c r="AC81" s="616"/>
    </row>
    <row r="82" spans="1:29" ht="22.5">
      <c r="A82" s="935"/>
      <c r="B82" s="935"/>
      <c r="C82" s="936"/>
      <c r="D82" s="424" t="s">
        <v>868</v>
      </c>
      <c r="E82" s="441" t="s">
        <v>66</v>
      </c>
      <c r="F82" s="506" t="s">
        <v>66</v>
      </c>
      <c r="G82" s="506"/>
      <c r="H82" s="506"/>
      <c r="I82" s="506" t="s">
        <v>66</v>
      </c>
      <c r="J82" s="535"/>
      <c r="K82" s="442"/>
      <c r="L82" s="441"/>
      <c r="M82" s="506"/>
      <c r="N82" s="506"/>
      <c r="O82" s="506"/>
      <c r="P82" s="442"/>
      <c r="Q82" s="441"/>
      <c r="R82" s="431"/>
      <c r="S82" s="506"/>
      <c r="T82" s="442" t="s">
        <v>66</v>
      </c>
      <c r="U82" s="441"/>
      <c r="V82" s="506"/>
      <c r="W82" s="442"/>
      <c r="X82" s="431"/>
      <c r="Y82" s="602" t="s">
        <v>1216</v>
      </c>
      <c r="Z82" s="536" t="s">
        <v>1215</v>
      </c>
      <c r="AA82" s="497"/>
      <c r="AB82" s="619"/>
      <c r="AC82" s="616"/>
    </row>
    <row r="83" spans="1:29" ht="33.75">
      <c r="A83" s="935"/>
      <c r="B83" s="935"/>
      <c r="C83" s="936"/>
      <c r="D83" s="424" t="s">
        <v>525</v>
      </c>
      <c r="E83" s="441"/>
      <c r="F83" s="506" t="s">
        <v>66</v>
      </c>
      <c r="G83" s="506"/>
      <c r="H83" s="506"/>
      <c r="I83" s="506"/>
      <c r="J83" s="535"/>
      <c r="K83" s="442"/>
      <c r="L83" s="441"/>
      <c r="M83" s="506"/>
      <c r="N83" s="506"/>
      <c r="O83" s="506"/>
      <c r="P83" s="442"/>
      <c r="Q83" s="441"/>
      <c r="R83" s="431"/>
      <c r="S83" s="506"/>
      <c r="T83" s="442" t="s">
        <v>66</v>
      </c>
      <c r="U83" s="441"/>
      <c r="V83" s="506"/>
      <c r="W83" s="442"/>
      <c r="X83" s="431"/>
      <c r="Y83" s="602" t="s">
        <v>1214</v>
      </c>
      <c r="Z83" s="536" t="s">
        <v>1213</v>
      </c>
      <c r="AA83" s="497"/>
      <c r="AB83" s="619"/>
      <c r="AC83" s="616"/>
    </row>
    <row r="84" spans="1:29" ht="12.75">
      <c r="A84" s="926" t="s">
        <v>562</v>
      </c>
      <c r="B84" s="926" t="s">
        <v>589</v>
      </c>
      <c r="C84" s="929" t="s">
        <v>992</v>
      </c>
      <c r="D84" s="424" t="s">
        <v>1045</v>
      </c>
      <c r="E84" s="441"/>
      <c r="F84" s="926" t="s">
        <v>66</v>
      </c>
      <c r="G84" s="506"/>
      <c r="H84" s="506"/>
      <c r="I84" s="506"/>
      <c r="J84" s="535"/>
      <c r="K84" s="442"/>
      <c r="L84" s="441"/>
      <c r="M84" s="506"/>
      <c r="N84" s="506"/>
      <c r="O84" s="506"/>
      <c r="P84" s="442"/>
      <c r="Q84" s="441"/>
      <c r="R84" s="431"/>
      <c r="S84" s="506"/>
      <c r="T84" s="442" t="s">
        <v>66</v>
      </c>
      <c r="U84" s="441"/>
      <c r="V84" s="506"/>
      <c r="W84" s="442"/>
      <c r="X84" s="431"/>
      <c r="Y84" s="932" t="s">
        <v>1212</v>
      </c>
      <c r="Z84" s="932" t="s">
        <v>1418</v>
      </c>
      <c r="AA84" s="497"/>
      <c r="AB84" s="619"/>
      <c r="AC84" s="616"/>
    </row>
    <row r="85" spans="1:29" ht="12.75">
      <c r="A85" s="927"/>
      <c r="B85" s="927"/>
      <c r="C85" s="930"/>
      <c r="D85" s="424" t="s">
        <v>437</v>
      </c>
      <c r="E85" s="441"/>
      <c r="F85" s="927"/>
      <c r="G85" s="506"/>
      <c r="H85" s="506"/>
      <c r="I85" s="506"/>
      <c r="J85" s="535"/>
      <c r="K85" s="442"/>
      <c r="L85" s="441"/>
      <c r="M85" s="506"/>
      <c r="N85" s="506"/>
      <c r="O85" s="506"/>
      <c r="P85" s="442"/>
      <c r="Q85" s="441"/>
      <c r="R85" s="431"/>
      <c r="S85" s="506"/>
      <c r="T85" s="442" t="s">
        <v>66</v>
      </c>
      <c r="U85" s="441"/>
      <c r="V85" s="506"/>
      <c r="W85" s="442"/>
      <c r="X85" s="431"/>
      <c r="Y85" s="933"/>
      <c r="Z85" s="933"/>
      <c r="AA85" s="497"/>
      <c r="AB85" s="619"/>
      <c r="AC85" s="616"/>
    </row>
    <row r="86" spans="1:29" ht="12.75">
      <c r="A86" s="927"/>
      <c r="B86" s="927"/>
      <c r="C86" s="930"/>
      <c r="D86" s="424" t="s">
        <v>445</v>
      </c>
      <c r="E86" s="441"/>
      <c r="F86" s="927"/>
      <c r="G86" s="506"/>
      <c r="H86" s="506"/>
      <c r="I86" s="506"/>
      <c r="J86" s="535"/>
      <c r="K86" s="442"/>
      <c r="L86" s="441"/>
      <c r="M86" s="506"/>
      <c r="N86" s="506"/>
      <c r="O86" s="506"/>
      <c r="P86" s="442"/>
      <c r="Q86" s="441"/>
      <c r="R86" s="431"/>
      <c r="S86" s="506"/>
      <c r="T86" s="442" t="s">
        <v>66</v>
      </c>
      <c r="U86" s="441"/>
      <c r="V86" s="506"/>
      <c r="W86" s="442"/>
      <c r="X86" s="431"/>
      <c r="Y86" s="933"/>
      <c r="Z86" s="933"/>
      <c r="AA86" s="497"/>
      <c r="AB86" s="619"/>
      <c r="AC86" s="616"/>
    </row>
    <row r="87" spans="1:29" ht="12.75">
      <c r="A87" s="927"/>
      <c r="B87" s="927"/>
      <c r="C87" s="930"/>
      <c r="D87" s="424" t="s">
        <v>1075</v>
      </c>
      <c r="E87" s="441"/>
      <c r="F87" s="927"/>
      <c r="G87" s="506"/>
      <c r="H87" s="506"/>
      <c r="I87" s="506"/>
      <c r="J87" s="535"/>
      <c r="K87" s="442"/>
      <c r="L87" s="441"/>
      <c r="M87" s="506"/>
      <c r="N87" s="506"/>
      <c r="O87" s="506"/>
      <c r="P87" s="442"/>
      <c r="Q87" s="441"/>
      <c r="R87" s="431"/>
      <c r="S87" s="506"/>
      <c r="T87" s="442" t="s">
        <v>66</v>
      </c>
      <c r="U87" s="441"/>
      <c r="V87" s="506"/>
      <c r="W87" s="442"/>
      <c r="X87" s="431"/>
      <c r="Y87" s="933"/>
      <c r="Z87" s="933"/>
      <c r="AA87" s="497"/>
      <c r="AB87" s="619"/>
      <c r="AC87" s="616"/>
    </row>
    <row r="88" spans="1:29" ht="12.75">
      <c r="A88" s="928"/>
      <c r="B88" s="928"/>
      <c r="C88" s="931"/>
      <c r="D88" s="424" t="s">
        <v>441</v>
      </c>
      <c r="E88" s="441"/>
      <c r="F88" s="928"/>
      <c r="G88" s="506"/>
      <c r="H88" s="506"/>
      <c r="I88" s="506"/>
      <c r="J88" s="535"/>
      <c r="K88" s="442"/>
      <c r="L88" s="441" t="s">
        <v>66</v>
      </c>
      <c r="M88" s="506" t="s">
        <v>66</v>
      </c>
      <c r="N88" s="506"/>
      <c r="O88" s="506"/>
      <c r="P88" s="442"/>
      <c r="Q88" s="441"/>
      <c r="R88" s="431"/>
      <c r="S88" s="506"/>
      <c r="T88" s="442" t="s">
        <v>66</v>
      </c>
      <c r="U88" s="441"/>
      <c r="V88" s="506"/>
      <c r="W88" s="442"/>
      <c r="X88" s="431"/>
      <c r="Y88" s="934"/>
      <c r="Z88" s="934"/>
      <c r="AA88" s="497"/>
      <c r="AB88" s="619"/>
      <c r="AC88" s="616"/>
    </row>
    <row r="89" spans="1:29" ht="45">
      <c r="A89" s="908"/>
      <c r="B89" s="909" t="s">
        <v>1070</v>
      </c>
      <c r="C89" s="910" t="s">
        <v>993</v>
      </c>
      <c r="D89" s="422" t="s">
        <v>1050</v>
      </c>
      <c r="E89" s="436"/>
      <c r="F89" s="495"/>
      <c r="G89" s="495"/>
      <c r="H89" s="495"/>
      <c r="I89" s="495"/>
      <c r="J89" s="524"/>
      <c r="K89" s="437"/>
      <c r="L89" s="436" t="s">
        <v>66</v>
      </c>
      <c r="M89" s="495" t="s">
        <v>66</v>
      </c>
      <c r="N89" s="495" t="s">
        <v>66</v>
      </c>
      <c r="O89" s="495" t="s">
        <v>66</v>
      </c>
      <c r="P89" s="437" t="s">
        <v>66</v>
      </c>
      <c r="Q89" s="436"/>
      <c r="R89" s="428"/>
      <c r="S89" s="495"/>
      <c r="T89" s="437" t="s">
        <v>66</v>
      </c>
      <c r="U89" s="436"/>
      <c r="V89" s="495"/>
      <c r="W89" s="437"/>
      <c r="X89" s="428"/>
      <c r="Y89" s="574" t="s">
        <v>1211</v>
      </c>
      <c r="Z89" s="523" t="s">
        <v>1210</v>
      </c>
      <c r="AA89" s="620"/>
      <c r="AB89" s="616"/>
      <c r="AC89" s="616"/>
    </row>
    <row r="90" spans="1:29" ht="38.25">
      <c r="A90" s="908"/>
      <c r="B90" s="909"/>
      <c r="C90" s="938"/>
      <c r="D90" s="422" t="s">
        <v>1047</v>
      </c>
      <c r="E90" s="436"/>
      <c r="F90" s="495"/>
      <c r="G90" s="495"/>
      <c r="H90" s="495"/>
      <c r="I90" s="495"/>
      <c r="J90" s="524"/>
      <c r="K90" s="437"/>
      <c r="L90" s="436"/>
      <c r="M90" s="495" t="s">
        <v>66</v>
      </c>
      <c r="N90" s="495" t="s">
        <v>66</v>
      </c>
      <c r="O90" s="495" t="s">
        <v>66</v>
      </c>
      <c r="P90" s="437" t="s">
        <v>66</v>
      </c>
      <c r="Q90" s="436"/>
      <c r="R90" s="428"/>
      <c r="S90" s="495"/>
      <c r="T90" s="437" t="s">
        <v>66</v>
      </c>
      <c r="U90" s="436"/>
      <c r="V90" s="495"/>
      <c r="W90" s="437"/>
      <c r="X90" s="428"/>
      <c r="Y90" s="603"/>
      <c r="Z90" s="523" t="s">
        <v>1419</v>
      </c>
      <c r="AA90" s="620"/>
      <c r="AB90" s="616"/>
      <c r="AC90" s="616"/>
    </row>
    <row r="91" spans="1:29" ht="12.75">
      <c r="A91" s="908"/>
      <c r="B91" s="909"/>
      <c r="C91" s="938"/>
      <c r="D91" s="422" t="s">
        <v>1049</v>
      </c>
      <c r="E91" s="436"/>
      <c r="F91" s="495"/>
      <c r="G91" s="495"/>
      <c r="H91" s="495"/>
      <c r="I91" s="495"/>
      <c r="J91" s="524"/>
      <c r="K91" s="437"/>
      <c r="L91" s="436"/>
      <c r="M91" s="495" t="s">
        <v>66</v>
      </c>
      <c r="N91" s="495" t="s">
        <v>66</v>
      </c>
      <c r="O91" s="495" t="s">
        <v>66</v>
      </c>
      <c r="P91" s="437" t="s">
        <v>66</v>
      </c>
      <c r="Q91" s="436"/>
      <c r="R91" s="428" t="s">
        <v>66</v>
      </c>
      <c r="S91" s="495"/>
      <c r="T91" s="437" t="s">
        <v>66</v>
      </c>
      <c r="U91" s="436"/>
      <c r="V91" s="495"/>
      <c r="W91" s="437"/>
      <c r="X91" s="428"/>
      <c r="Y91" s="603"/>
      <c r="Z91" s="523" t="s">
        <v>1420</v>
      </c>
      <c r="AA91" s="620"/>
      <c r="AB91" s="616"/>
      <c r="AC91" s="616"/>
    </row>
    <row r="92" spans="1:29" ht="25.5">
      <c r="A92" s="908"/>
      <c r="B92" s="909"/>
      <c r="C92" s="938"/>
      <c r="D92" s="422" t="s">
        <v>1077</v>
      </c>
      <c r="E92" s="436"/>
      <c r="F92" s="495"/>
      <c r="G92" s="495"/>
      <c r="H92" s="495"/>
      <c r="I92" s="495"/>
      <c r="J92" s="524"/>
      <c r="K92" s="437"/>
      <c r="L92" s="436"/>
      <c r="M92" s="495" t="s">
        <v>66</v>
      </c>
      <c r="N92" s="495" t="s">
        <v>66</v>
      </c>
      <c r="O92" s="495" t="s">
        <v>66</v>
      </c>
      <c r="P92" s="437" t="s">
        <v>66</v>
      </c>
      <c r="Q92" s="436"/>
      <c r="R92" s="428" t="s">
        <v>66</v>
      </c>
      <c r="S92" s="495"/>
      <c r="T92" s="437" t="s">
        <v>66</v>
      </c>
      <c r="U92" s="436"/>
      <c r="V92" s="495"/>
      <c r="W92" s="437"/>
      <c r="X92" s="428"/>
      <c r="Y92" s="603"/>
      <c r="Z92" s="523" t="s">
        <v>1419</v>
      </c>
      <c r="AA92" s="620"/>
      <c r="AB92" s="616"/>
      <c r="AC92" s="616"/>
    </row>
    <row r="93" spans="1:29" ht="12.75">
      <c r="A93" s="908"/>
      <c r="B93" s="909"/>
      <c r="C93" s="501"/>
      <c r="D93" s="422" t="s">
        <v>1421</v>
      </c>
      <c r="E93" s="436"/>
      <c r="F93" s="495"/>
      <c r="G93" s="495"/>
      <c r="H93" s="495"/>
      <c r="I93" s="495"/>
      <c r="J93" s="524"/>
      <c r="K93" s="437"/>
      <c r="L93" s="436"/>
      <c r="M93" s="495"/>
      <c r="N93" s="495"/>
      <c r="O93" s="495"/>
      <c r="P93" s="437"/>
      <c r="Q93" s="436"/>
      <c r="R93" s="428" t="s">
        <v>66</v>
      </c>
      <c r="S93" s="495"/>
      <c r="T93" s="437" t="s">
        <v>66</v>
      </c>
      <c r="U93" s="436"/>
      <c r="V93" s="495"/>
      <c r="W93" s="437"/>
      <c r="X93" s="428"/>
      <c r="Y93" s="603"/>
      <c r="Z93" s="523" t="s">
        <v>1422</v>
      </c>
      <c r="AA93" s="620"/>
      <c r="AB93" s="616"/>
      <c r="AC93" s="616"/>
    </row>
    <row r="94" spans="1:29" ht="25.5">
      <c r="A94" s="908"/>
      <c r="B94" s="909"/>
      <c r="C94" s="501"/>
      <c r="D94" s="422" t="s">
        <v>1078</v>
      </c>
      <c r="E94" s="436"/>
      <c r="F94" s="495"/>
      <c r="G94" s="495"/>
      <c r="H94" s="495"/>
      <c r="I94" s="495"/>
      <c r="J94" s="524"/>
      <c r="K94" s="437"/>
      <c r="L94" s="436"/>
      <c r="M94" s="495"/>
      <c r="N94" s="495"/>
      <c r="O94" s="495"/>
      <c r="P94" s="437"/>
      <c r="Q94" s="436"/>
      <c r="R94" s="428" t="s">
        <v>66</v>
      </c>
      <c r="S94" s="495"/>
      <c r="T94" s="437"/>
      <c r="U94" s="436"/>
      <c r="V94" s="495"/>
      <c r="W94" s="437"/>
      <c r="X94" s="428"/>
      <c r="Y94" s="603"/>
      <c r="Z94" s="523" t="s">
        <v>1423</v>
      </c>
      <c r="AA94" s="620"/>
      <c r="AB94" s="616"/>
      <c r="AC94" s="616"/>
    </row>
    <row r="95" spans="1:29" ht="38.25">
      <c r="A95" s="908"/>
      <c r="B95" s="909"/>
      <c r="C95" s="501"/>
      <c r="D95" s="422" t="s">
        <v>1067</v>
      </c>
      <c r="E95" s="436"/>
      <c r="F95" s="495"/>
      <c r="G95" s="495"/>
      <c r="H95" s="495"/>
      <c r="I95" s="495"/>
      <c r="J95" s="524"/>
      <c r="K95" s="437"/>
      <c r="L95" s="436"/>
      <c r="M95" s="495"/>
      <c r="N95" s="495"/>
      <c r="O95" s="495"/>
      <c r="P95" s="437"/>
      <c r="Q95" s="436"/>
      <c r="R95" s="428"/>
      <c r="S95" s="495"/>
      <c r="T95" s="437"/>
      <c r="U95" s="436"/>
      <c r="V95" s="495"/>
      <c r="W95" s="437"/>
      <c r="X95" s="428"/>
      <c r="Y95" s="603"/>
      <c r="Z95" s="523" t="s">
        <v>1424</v>
      </c>
      <c r="AA95" s="620"/>
      <c r="AB95" s="616"/>
      <c r="AC95" s="616"/>
    </row>
    <row r="96" spans="1:29" ht="22.5">
      <c r="A96" s="908"/>
      <c r="B96" s="909"/>
      <c r="C96" s="939" t="s">
        <v>1441</v>
      </c>
      <c r="D96" s="584" t="s">
        <v>994</v>
      </c>
      <c r="E96" s="436"/>
      <c r="F96" s="495"/>
      <c r="G96" s="495"/>
      <c r="H96" s="495"/>
      <c r="I96" s="495"/>
      <c r="J96" s="524"/>
      <c r="K96" s="437"/>
      <c r="L96" s="436"/>
      <c r="M96" s="495" t="s">
        <v>66</v>
      </c>
      <c r="N96" s="495"/>
      <c r="O96" s="495"/>
      <c r="P96" s="437"/>
      <c r="Q96" s="436"/>
      <c r="R96" s="428"/>
      <c r="S96" s="495"/>
      <c r="T96" s="437" t="s">
        <v>66</v>
      </c>
      <c r="U96" s="436"/>
      <c r="V96" s="495"/>
      <c r="W96" s="437"/>
      <c r="X96" s="428"/>
      <c r="Y96" s="942" t="s">
        <v>901</v>
      </c>
      <c r="Z96" s="523" t="s">
        <v>1209</v>
      </c>
      <c r="AA96" s="620"/>
      <c r="AB96" s="616"/>
      <c r="AC96" s="616"/>
    </row>
    <row r="97" spans="1:29" ht="12.75">
      <c r="A97" s="908"/>
      <c r="B97" s="909"/>
      <c r="C97" s="940"/>
      <c r="D97" s="584" t="s">
        <v>1048</v>
      </c>
      <c r="E97" s="436"/>
      <c r="F97" s="495"/>
      <c r="G97" s="495"/>
      <c r="H97" s="495"/>
      <c r="I97" s="495"/>
      <c r="J97" s="524"/>
      <c r="K97" s="437"/>
      <c r="L97" s="436"/>
      <c r="M97" s="495" t="s">
        <v>66</v>
      </c>
      <c r="N97" s="495"/>
      <c r="O97" s="495"/>
      <c r="P97" s="437"/>
      <c r="Q97" s="436"/>
      <c r="R97" s="428"/>
      <c r="S97" s="495"/>
      <c r="T97" s="437"/>
      <c r="U97" s="436"/>
      <c r="V97" s="495"/>
      <c r="W97" s="437"/>
      <c r="X97" s="428"/>
      <c r="Y97" s="943"/>
      <c r="Z97" s="523" t="s">
        <v>1208</v>
      </c>
      <c r="AA97" s="620"/>
      <c r="AB97" s="616"/>
      <c r="AC97" s="616"/>
    </row>
    <row r="98" spans="1:29" ht="12.75">
      <c r="A98" s="908"/>
      <c r="B98" s="909"/>
      <c r="C98" s="940"/>
      <c r="D98" s="584" t="s">
        <v>996</v>
      </c>
      <c r="E98" s="436"/>
      <c r="F98" s="495"/>
      <c r="G98" s="495"/>
      <c r="H98" s="495"/>
      <c r="I98" s="495"/>
      <c r="J98" s="524"/>
      <c r="K98" s="437"/>
      <c r="L98" s="436"/>
      <c r="M98" s="495" t="s">
        <v>66</v>
      </c>
      <c r="N98" s="495"/>
      <c r="O98" s="495"/>
      <c r="P98" s="437"/>
      <c r="Q98" s="436"/>
      <c r="R98" s="428"/>
      <c r="S98" s="495"/>
      <c r="T98" s="437" t="s">
        <v>66</v>
      </c>
      <c r="U98" s="436"/>
      <c r="V98" s="495"/>
      <c r="W98" s="437"/>
      <c r="X98" s="428"/>
      <c r="Y98" s="943"/>
      <c r="Z98" s="523" t="s">
        <v>1207</v>
      </c>
      <c r="AA98" s="620"/>
      <c r="AB98" s="616"/>
      <c r="AC98" s="616"/>
    </row>
    <row r="99" spans="1:29" ht="22.5">
      <c r="A99" s="908"/>
      <c r="B99" s="909"/>
      <c r="C99" s="940"/>
      <c r="D99" s="584" t="s">
        <v>1066</v>
      </c>
      <c r="E99" s="436"/>
      <c r="F99" s="495"/>
      <c r="G99" s="495"/>
      <c r="H99" s="495"/>
      <c r="I99" s="495"/>
      <c r="J99" s="524"/>
      <c r="K99" s="437"/>
      <c r="L99" s="436"/>
      <c r="M99" s="495"/>
      <c r="N99" s="495"/>
      <c r="O99" s="495"/>
      <c r="P99" s="437"/>
      <c r="Q99" s="436"/>
      <c r="R99" s="428"/>
      <c r="S99" s="495"/>
      <c r="T99" s="437" t="s">
        <v>66</v>
      </c>
      <c r="U99" s="436"/>
      <c r="V99" s="495"/>
      <c r="W99" s="437"/>
      <c r="X99" s="428"/>
      <c r="Y99" s="943"/>
      <c r="Z99" s="523" t="s">
        <v>1206</v>
      </c>
      <c r="AA99" s="620"/>
      <c r="AB99" s="616"/>
      <c r="AC99" s="616"/>
    </row>
    <row r="100" spans="1:29" ht="12.75">
      <c r="A100" s="908"/>
      <c r="B100" s="909"/>
      <c r="C100" s="940"/>
      <c r="D100" s="584" t="s">
        <v>995</v>
      </c>
      <c r="E100" s="436"/>
      <c r="F100" s="495"/>
      <c r="G100" s="495"/>
      <c r="H100" s="495"/>
      <c r="I100" s="495"/>
      <c r="J100" s="524"/>
      <c r="K100" s="437"/>
      <c r="L100" s="436"/>
      <c r="M100" s="495"/>
      <c r="N100" s="495"/>
      <c r="O100" s="495"/>
      <c r="P100" s="437"/>
      <c r="Q100" s="436"/>
      <c r="R100" s="428"/>
      <c r="S100" s="495"/>
      <c r="T100" s="437" t="s">
        <v>66</v>
      </c>
      <c r="U100" s="436"/>
      <c r="V100" s="495"/>
      <c r="W100" s="437"/>
      <c r="X100" s="428"/>
      <c r="Y100" s="943"/>
      <c r="Z100" s="523" t="s">
        <v>1205</v>
      </c>
      <c r="AA100" s="620"/>
      <c r="AB100" s="616"/>
      <c r="AC100" s="616"/>
    </row>
    <row r="101" spans="1:29" ht="22.5">
      <c r="A101" s="908"/>
      <c r="B101" s="909"/>
      <c r="C101" s="941"/>
      <c r="D101" s="648" t="s">
        <v>1071</v>
      </c>
      <c r="E101" s="436"/>
      <c r="F101" s="495"/>
      <c r="G101" s="495"/>
      <c r="H101" s="495"/>
      <c r="I101" s="495"/>
      <c r="J101" s="524"/>
      <c r="K101" s="437"/>
      <c r="L101" s="436"/>
      <c r="M101" s="495" t="s">
        <v>66</v>
      </c>
      <c r="N101" s="495"/>
      <c r="O101" s="495"/>
      <c r="P101" s="437"/>
      <c r="Q101" s="436"/>
      <c r="R101" s="428"/>
      <c r="S101" s="495"/>
      <c r="T101" s="437" t="s">
        <v>66</v>
      </c>
      <c r="U101" s="436"/>
      <c r="V101" s="495"/>
      <c r="W101" s="437"/>
      <c r="X101" s="428"/>
      <c r="Y101" s="944"/>
      <c r="Z101" s="523" t="s">
        <v>1204</v>
      </c>
      <c r="AA101" s="620"/>
      <c r="AB101" s="616"/>
      <c r="AC101" s="616"/>
    </row>
    <row r="102" spans="1:29" ht="45">
      <c r="A102" s="945" t="s">
        <v>562</v>
      </c>
      <c r="B102" s="945" t="s">
        <v>565</v>
      </c>
      <c r="C102" s="322" t="s">
        <v>1012</v>
      </c>
      <c r="D102" s="421" t="s">
        <v>1442</v>
      </c>
      <c r="E102" s="443"/>
      <c r="F102" s="507" t="s">
        <v>66</v>
      </c>
      <c r="G102" s="507"/>
      <c r="H102" s="507"/>
      <c r="I102" s="507"/>
      <c r="J102" s="534"/>
      <c r="K102" s="444"/>
      <c r="L102" s="443"/>
      <c r="M102" s="507"/>
      <c r="N102" s="507"/>
      <c r="O102" s="507"/>
      <c r="P102" s="444"/>
      <c r="Q102" s="443"/>
      <c r="R102" s="432"/>
      <c r="S102" s="507"/>
      <c r="T102" s="444"/>
      <c r="U102" s="443"/>
      <c r="V102" s="507"/>
      <c r="W102" s="444"/>
      <c r="X102" s="432"/>
      <c r="Y102" s="604" t="s">
        <v>1194</v>
      </c>
      <c r="Z102" s="533" t="s">
        <v>1203</v>
      </c>
      <c r="AA102" s="620"/>
      <c r="AB102" s="616"/>
      <c r="AC102" s="616"/>
    </row>
    <row r="103" spans="1:29" ht="12.75">
      <c r="A103" s="946"/>
      <c r="B103" s="946"/>
      <c r="C103" s="948" t="s">
        <v>1085</v>
      </c>
      <c r="D103" s="421" t="s">
        <v>1055</v>
      </c>
      <c r="E103" s="443"/>
      <c r="F103" s="507" t="s">
        <v>66</v>
      </c>
      <c r="G103" s="507" t="s">
        <v>66</v>
      </c>
      <c r="H103" s="507"/>
      <c r="I103" s="507"/>
      <c r="J103" s="534"/>
      <c r="K103" s="444" t="s">
        <v>66</v>
      </c>
      <c r="L103" s="443"/>
      <c r="M103" s="507" t="s">
        <v>66</v>
      </c>
      <c r="N103" s="507" t="s">
        <v>66</v>
      </c>
      <c r="O103" s="507" t="s">
        <v>66</v>
      </c>
      <c r="P103" s="444" t="s">
        <v>66</v>
      </c>
      <c r="Q103" s="443"/>
      <c r="R103" s="432"/>
      <c r="S103" s="507"/>
      <c r="T103" s="444"/>
      <c r="U103" s="443"/>
      <c r="V103" s="507"/>
      <c r="W103" s="444"/>
      <c r="X103" s="432"/>
      <c r="Y103" s="951" t="s">
        <v>1194</v>
      </c>
      <c r="Z103" s="951" t="s">
        <v>1202</v>
      </c>
      <c r="AA103" s="620"/>
      <c r="AB103" s="616"/>
      <c r="AC103" s="616"/>
    </row>
    <row r="104" spans="1:29" ht="12.75">
      <c r="A104" s="946"/>
      <c r="B104" s="946"/>
      <c r="C104" s="949"/>
      <c r="D104" s="421" t="s">
        <v>1054</v>
      </c>
      <c r="E104" s="443"/>
      <c r="F104" s="507" t="s">
        <v>66</v>
      </c>
      <c r="G104" s="507" t="s">
        <v>66</v>
      </c>
      <c r="H104" s="507"/>
      <c r="I104" s="507"/>
      <c r="J104" s="534"/>
      <c r="K104" s="444" t="s">
        <v>66</v>
      </c>
      <c r="L104" s="443"/>
      <c r="M104" s="507"/>
      <c r="N104" s="507"/>
      <c r="O104" s="507"/>
      <c r="P104" s="444"/>
      <c r="Q104" s="443"/>
      <c r="R104" s="432"/>
      <c r="S104" s="507"/>
      <c r="T104" s="444"/>
      <c r="U104" s="443"/>
      <c r="V104" s="507"/>
      <c r="W104" s="444"/>
      <c r="X104" s="432"/>
      <c r="Y104" s="952"/>
      <c r="Z104" s="952"/>
      <c r="AA104" s="620"/>
      <c r="AB104" s="616"/>
      <c r="AC104" s="616"/>
    </row>
    <row r="105" spans="1:29" ht="12.75">
      <c r="A105" s="946"/>
      <c r="B105" s="946"/>
      <c r="C105" s="949"/>
      <c r="D105" s="421" t="s">
        <v>1053</v>
      </c>
      <c r="E105" s="443"/>
      <c r="F105" s="507" t="s">
        <v>66</v>
      </c>
      <c r="G105" s="507" t="s">
        <v>66</v>
      </c>
      <c r="H105" s="507"/>
      <c r="I105" s="507"/>
      <c r="J105" s="534"/>
      <c r="K105" s="444" t="s">
        <v>66</v>
      </c>
      <c r="L105" s="443"/>
      <c r="M105" s="507" t="s">
        <v>66</v>
      </c>
      <c r="N105" s="507" t="s">
        <v>66</v>
      </c>
      <c r="O105" s="507" t="s">
        <v>66</v>
      </c>
      <c r="P105" s="444" t="s">
        <v>66</v>
      </c>
      <c r="Q105" s="443"/>
      <c r="R105" s="432"/>
      <c r="S105" s="507"/>
      <c r="T105" s="444"/>
      <c r="U105" s="443"/>
      <c r="V105" s="507"/>
      <c r="W105" s="444"/>
      <c r="X105" s="432"/>
      <c r="Y105" s="952"/>
      <c r="Z105" s="952"/>
      <c r="AA105" s="620"/>
      <c r="AB105" s="616"/>
      <c r="AC105" s="616"/>
    </row>
    <row r="106" spans="1:29" ht="38.25">
      <c r="A106" s="946"/>
      <c r="B106" s="946"/>
      <c r="C106" s="949"/>
      <c r="D106" s="421" t="s">
        <v>1076</v>
      </c>
      <c r="E106" s="443"/>
      <c r="F106" s="507"/>
      <c r="G106" s="507"/>
      <c r="H106" s="507"/>
      <c r="I106" s="507"/>
      <c r="J106" s="534"/>
      <c r="K106" s="444"/>
      <c r="L106" s="443"/>
      <c r="M106" s="507"/>
      <c r="N106" s="507"/>
      <c r="O106" s="507"/>
      <c r="P106" s="444"/>
      <c r="Q106" s="443"/>
      <c r="R106" s="432" t="s">
        <v>66</v>
      </c>
      <c r="S106" s="507"/>
      <c r="T106" s="444"/>
      <c r="U106" s="443"/>
      <c r="V106" s="507"/>
      <c r="W106" s="444"/>
      <c r="X106" s="432"/>
      <c r="Y106" s="952"/>
      <c r="Z106" s="952"/>
      <c r="AA106" s="620"/>
      <c r="AB106" s="616"/>
      <c r="AC106" s="616"/>
    </row>
    <row r="107" spans="1:29" ht="12.75">
      <c r="A107" s="946"/>
      <c r="B107" s="946"/>
      <c r="C107" s="950"/>
      <c r="D107" s="421" t="s">
        <v>1068</v>
      </c>
      <c r="E107" s="443"/>
      <c r="F107" s="507"/>
      <c r="G107" s="507"/>
      <c r="H107" s="507"/>
      <c r="I107" s="507"/>
      <c r="J107" s="534"/>
      <c r="K107" s="444"/>
      <c r="L107" s="443"/>
      <c r="M107" s="507"/>
      <c r="N107" s="507"/>
      <c r="O107" s="507"/>
      <c r="P107" s="444"/>
      <c r="Q107" s="443"/>
      <c r="R107" s="432"/>
      <c r="S107" s="507"/>
      <c r="T107" s="444" t="s">
        <v>66</v>
      </c>
      <c r="U107" s="443"/>
      <c r="V107" s="507"/>
      <c r="W107" s="444"/>
      <c r="X107" s="432"/>
      <c r="Y107" s="953"/>
      <c r="Z107" s="953"/>
      <c r="AA107" s="620"/>
      <c r="AB107" s="616"/>
      <c r="AC107" s="616"/>
    </row>
    <row r="108" spans="1:29" ht="33.75">
      <c r="A108" s="946"/>
      <c r="B108" s="946"/>
      <c r="C108" s="945" t="s">
        <v>1443</v>
      </c>
      <c r="D108" s="649" t="s">
        <v>1352</v>
      </c>
      <c r="E108" s="443"/>
      <c r="F108" s="507"/>
      <c r="G108" s="507"/>
      <c r="H108" s="507"/>
      <c r="I108" s="507"/>
      <c r="J108" s="534"/>
      <c r="K108" s="444"/>
      <c r="L108" s="443"/>
      <c r="M108" s="507"/>
      <c r="N108" s="507"/>
      <c r="O108" s="507"/>
      <c r="P108" s="444"/>
      <c r="Q108" s="443"/>
      <c r="R108" s="432"/>
      <c r="S108" s="507"/>
      <c r="T108" s="444"/>
      <c r="U108" s="443"/>
      <c r="V108" s="507"/>
      <c r="W108" s="444"/>
      <c r="X108" s="432"/>
      <c r="Y108" s="605"/>
      <c r="Z108" s="606" t="s">
        <v>1353</v>
      </c>
      <c r="AA108" s="620"/>
      <c r="AB108" s="616"/>
      <c r="AC108" s="616"/>
    </row>
    <row r="109" spans="1:29" ht="38.25">
      <c r="A109" s="946"/>
      <c r="B109" s="946"/>
      <c r="C109" s="946"/>
      <c r="D109" s="650" t="s">
        <v>1009</v>
      </c>
      <c r="E109" s="443"/>
      <c r="F109" s="507" t="s">
        <v>66</v>
      </c>
      <c r="G109" s="507"/>
      <c r="H109" s="507"/>
      <c r="I109" s="507"/>
      <c r="J109" s="534"/>
      <c r="K109" s="444"/>
      <c r="L109" s="443"/>
      <c r="M109" s="507"/>
      <c r="N109" s="507"/>
      <c r="O109" s="507"/>
      <c r="P109" s="444"/>
      <c r="Q109" s="443"/>
      <c r="R109" s="432"/>
      <c r="S109" s="507"/>
      <c r="T109" s="444"/>
      <c r="U109" s="443"/>
      <c r="V109" s="507"/>
      <c r="W109" s="444"/>
      <c r="X109" s="432"/>
      <c r="Y109" s="604" t="s">
        <v>1194</v>
      </c>
      <c r="Z109" s="533" t="s">
        <v>575</v>
      </c>
      <c r="AA109" s="620"/>
      <c r="AB109" s="616"/>
      <c r="AC109" s="616"/>
    </row>
    <row r="110" spans="1:29" ht="38.25">
      <c r="A110" s="946"/>
      <c r="B110" s="946"/>
      <c r="C110" s="946"/>
      <c r="D110" s="650" t="s">
        <v>956</v>
      </c>
      <c r="E110" s="443"/>
      <c r="F110" s="507" t="s">
        <v>66</v>
      </c>
      <c r="G110" s="507"/>
      <c r="H110" s="507"/>
      <c r="I110" s="507"/>
      <c r="J110" s="534"/>
      <c r="K110" s="444"/>
      <c r="L110" s="443"/>
      <c r="M110" s="507"/>
      <c r="N110" s="507"/>
      <c r="O110" s="507"/>
      <c r="P110" s="444"/>
      <c r="Q110" s="443"/>
      <c r="R110" s="432"/>
      <c r="S110" s="507"/>
      <c r="T110" s="444"/>
      <c r="U110" s="443"/>
      <c r="V110" s="507"/>
      <c r="W110" s="444"/>
      <c r="X110" s="432"/>
      <c r="Y110" s="604" t="s">
        <v>1194</v>
      </c>
      <c r="Z110" s="533" t="s">
        <v>1026</v>
      </c>
      <c r="AA110" s="620"/>
      <c r="AB110" s="616"/>
      <c r="AC110" s="616"/>
    </row>
    <row r="111" spans="1:29" ht="51">
      <c r="A111" s="946"/>
      <c r="B111" s="946"/>
      <c r="C111" s="946"/>
      <c r="D111" s="650" t="s">
        <v>580</v>
      </c>
      <c r="E111" s="443"/>
      <c r="F111" s="507" t="s">
        <v>66</v>
      </c>
      <c r="G111" s="507"/>
      <c r="H111" s="507"/>
      <c r="I111" s="507"/>
      <c r="J111" s="534"/>
      <c r="K111" s="444"/>
      <c r="L111" s="443"/>
      <c r="M111" s="507"/>
      <c r="N111" s="507"/>
      <c r="O111" s="507"/>
      <c r="P111" s="444"/>
      <c r="Q111" s="443"/>
      <c r="R111" s="432"/>
      <c r="S111" s="507"/>
      <c r="T111" s="444"/>
      <c r="U111" s="443"/>
      <c r="V111" s="507"/>
      <c r="W111" s="444"/>
      <c r="X111" s="432"/>
      <c r="Y111" s="604" t="s">
        <v>1194</v>
      </c>
      <c r="Z111" s="533" t="s">
        <v>1425</v>
      </c>
      <c r="AA111" s="620"/>
      <c r="AB111" s="616"/>
      <c r="AC111" s="616"/>
    </row>
    <row r="112" spans="1:29" ht="45">
      <c r="A112" s="946"/>
      <c r="B112" s="946"/>
      <c r="C112" s="946"/>
      <c r="D112" s="650" t="s">
        <v>1086</v>
      </c>
      <c r="E112" s="443"/>
      <c r="F112" s="507"/>
      <c r="G112" s="507"/>
      <c r="H112" s="507"/>
      <c r="I112" s="507"/>
      <c r="J112" s="534"/>
      <c r="K112" s="444"/>
      <c r="L112" s="443"/>
      <c r="M112" s="507"/>
      <c r="N112" s="507"/>
      <c r="O112" s="507"/>
      <c r="P112" s="444"/>
      <c r="Q112" s="443"/>
      <c r="R112" s="432"/>
      <c r="S112" s="507"/>
      <c r="T112" s="444"/>
      <c r="U112" s="443"/>
      <c r="V112" s="507"/>
      <c r="W112" s="444"/>
      <c r="X112" s="432"/>
      <c r="Y112" s="604"/>
      <c r="Z112" s="533" t="s">
        <v>1199</v>
      </c>
      <c r="AA112" s="620"/>
      <c r="AB112" s="616"/>
      <c r="AC112" s="616"/>
    </row>
    <row r="113" spans="1:29" ht="45">
      <c r="A113" s="946"/>
      <c r="B113" s="946"/>
      <c r="C113" s="946"/>
      <c r="D113" s="650" t="s">
        <v>1087</v>
      </c>
      <c r="E113" s="443"/>
      <c r="F113" s="507"/>
      <c r="G113" s="507"/>
      <c r="H113" s="507"/>
      <c r="I113" s="507"/>
      <c r="J113" s="534"/>
      <c r="K113" s="444"/>
      <c r="L113" s="443"/>
      <c r="M113" s="507"/>
      <c r="N113" s="507"/>
      <c r="O113" s="507"/>
      <c r="P113" s="444"/>
      <c r="Q113" s="443"/>
      <c r="R113" s="432"/>
      <c r="S113" s="507"/>
      <c r="T113" s="444"/>
      <c r="U113" s="443"/>
      <c r="V113" s="507"/>
      <c r="W113" s="444"/>
      <c r="X113" s="432"/>
      <c r="Y113" s="604" t="s">
        <v>1194</v>
      </c>
      <c r="Z113" s="533" t="s">
        <v>1198</v>
      </c>
      <c r="AA113" s="620"/>
      <c r="AB113" s="616"/>
      <c r="AC113" s="616"/>
    </row>
    <row r="114" spans="1:29" ht="51">
      <c r="A114" s="946"/>
      <c r="B114" s="946"/>
      <c r="C114" s="947"/>
      <c r="D114" s="650" t="s">
        <v>1088</v>
      </c>
      <c r="E114" s="443"/>
      <c r="F114" s="507"/>
      <c r="G114" s="507"/>
      <c r="H114" s="507"/>
      <c r="I114" s="507"/>
      <c r="J114" s="534"/>
      <c r="K114" s="444"/>
      <c r="L114" s="443"/>
      <c r="M114" s="507"/>
      <c r="N114" s="507"/>
      <c r="O114" s="507"/>
      <c r="P114" s="444"/>
      <c r="Q114" s="443"/>
      <c r="R114" s="432"/>
      <c r="S114" s="507"/>
      <c r="T114" s="444"/>
      <c r="U114" s="443"/>
      <c r="V114" s="507"/>
      <c r="W114" s="444"/>
      <c r="X114" s="432"/>
      <c r="Y114" s="604"/>
      <c r="Z114" s="533" t="s">
        <v>1197</v>
      </c>
      <c r="AA114" s="620"/>
      <c r="AB114" s="616"/>
      <c r="AC114" s="616"/>
    </row>
    <row r="115" spans="1:29" ht="78.75">
      <c r="A115" s="946"/>
      <c r="B115" s="946"/>
      <c r="C115" s="945" t="s">
        <v>1444</v>
      </c>
      <c r="D115" s="650" t="s">
        <v>1089</v>
      </c>
      <c r="E115" s="443"/>
      <c r="F115" s="507" t="s">
        <v>66</v>
      </c>
      <c r="G115" s="507"/>
      <c r="H115" s="507" t="s">
        <v>66</v>
      </c>
      <c r="I115" s="507"/>
      <c r="J115" s="534"/>
      <c r="K115" s="444"/>
      <c r="L115" s="443"/>
      <c r="M115" s="507"/>
      <c r="N115" s="507"/>
      <c r="O115" s="507"/>
      <c r="P115" s="444"/>
      <c r="Q115" s="443"/>
      <c r="R115" s="432"/>
      <c r="S115" s="507"/>
      <c r="T115" s="444"/>
      <c r="U115" s="443"/>
      <c r="V115" s="507"/>
      <c r="W115" s="444"/>
      <c r="X115" s="432"/>
      <c r="Y115" s="604"/>
      <c r="Z115" s="533" t="s">
        <v>1426</v>
      </c>
      <c r="AA115" s="620"/>
      <c r="AB115" s="616"/>
      <c r="AC115" s="616"/>
    </row>
    <row r="116" spans="1:29" ht="38.25">
      <c r="A116" s="946"/>
      <c r="B116" s="946"/>
      <c r="C116" s="946"/>
      <c r="D116" s="650" t="s">
        <v>1011</v>
      </c>
      <c r="E116" s="443"/>
      <c r="F116" s="507" t="s">
        <v>66</v>
      </c>
      <c r="G116" s="507"/>
      <c r="H116" s="507"/>
      <c r="I116" s="507"/>
      <c r="J116" s="534"/>
      <c r="K116" s="444"/>
      <c r="L116" s="443"/>
      <c r="M116" s="507"/>
      <c r="N116" s="507"/>
      <c r="O116" s="507"/>
      <c r="P116" s="444"/>
      <c r="Q116" s="443"/>
      <c r="R116" s="432"/>
      <c r="S116" s="507"/>
      <c r="T116" s="444"/>
      <c r="U116" s="443"/>
      <c r="V116" s="507"/>
      <c r="W116" s="444"/>
      <c r="X116" s="432"/>
      <c r="Y116" s="604"/>
      <c r="Z116" s="533" t="s">
        <v>1427</v>
      </c>
      <c r="AA116" s="620"/>
      <c r="AB116" s="616"/>
      <c r="AC116" s="616"/>
    </row>
    <row r="117" spans="1:29" ht="45">
      <c r="A117" s="946"/>
      <c r="B117" s="946"/>
      <c r="C117" s="946"/>
      <c r="D117" s="650" t="s">
        <v>1061</v>
      </c>
      <c r="E117" s="443"/>
      <c r="F117" s="507"/>
      <c r="G117" s="507"/>
      <c r="H117" s="507"/>
      <c r="I117" s="507"/>
      <c r="J117" s="534"/>
      <c r="K117" s="444"/>
      <c r="L117" s="443"/>
      <c r="M117" s="507"/>
      <c r="N117" s="507"/>
      <c r="O117" s="507"/>
      <c r="P117" s="444"/>
      <c r="Q117" s="443"/>
      <c r="R117" s="432"/>
      <c r="S117" s="507"/>
      <c r="T117" s="444"/>
      <c r="U117" s="443"/>
      <c r="V117" s="507"/>
      <c r="W117" s="444"/>
      <c r="X117" s="432"/>
      <c r="Y117" s="604" t="s">
        <v>1194</v>
      </c>
      <c r="Z117" s="533" t="s">
        <v>1200</v>
      </c>
      <c r="AA117" s="620"/>
      <c r="AB117" s="616"/>
      <c r="AC117" s="616"/>
    </row>
    <row r="118" spans="1:29" ht="51">
      <c r="A118" s="946"/>
      <c r="B118" s="946"/>
      <c r="C118" s="946"/>
      <c r="D118" s="650" t="s">
        <v>1027</v>
      </c>
      <c r="E118" s="443"/>
      <c r="F118" s="507"/>
      <c r="G118" s="507"/>
      <c r="H118" s="507" t="s">
        <v>66</v>
      </c>
      <c r="I118" s="507"/>
      <c r="J118" s="534"/>
      <c r="K118" s="444"/>
      <c r="L118" s="443" t="s">
        <v>66</v>
      </c>
      <c r="M118" s="507"/>
      <c r="N118" s="507"/>
      <c r="O118" s="507"/>
      <c r="P118" s="444"/>
      <c r="Q118" s="443"/>
      <c r="R118" s="432"/>
      <c r="S118" s="507"/>
      <c r="T118" s="444"/>
      <c r="U118" s="443"/>
      <c r="V118" s="507"/>
      <c r="W118" s="444"/>
      <c r="X118" s="432"/>
      <c r="Y118" s="604" t="s">
        <v>1194</v>
      </c>
      <c r="Z118" s="533" t="s">
        <v>1195</v>
      </c>
      <c r="AA118" s="620"/>
      <c r="AB118" s="616"/>
      <c r="AC118" s="616"/>
    </row>
    <row r="119" spans="1:29" ht="33.75">
      <c r="A119" s="947"/>
      <c r="B119" s="947"/>
      <c r="C119" s="947"/>
      <c r="D119" s="650" t="s">
        <v>997</v>
      </c>
      <c r="E119" s="443"/>
      <c r="F119" s="507"/>
      <c r="G119" s="507"/>
      <c r="H119" s="507"/>
      <c r="I119" s="507"/>
      <c r="J119" s="534"/>
      <c r="K119" s="444"/>
      <c r="L119" s="443"/>
      <c r="M119" s="507"/>
      <c r="N119" s="507"/>
      <c r="O119" s="507"/>
      <c r="P119" s="444"/>
      <c r="Q119" s="443"/>
      <c r="R119" s="432"/>
      <c r="S119" s="507"/>
      <c r="T119" s="444"/>
      <c r="U119" s="443"/>
      <c r="V119" s="507"/>
      <c r="W119" s="444"/>
      <c r="X119" s="432"/>
      <c r="Y119" s="604" t="s">
        <v>1194</v>
      </c>
      <c r="Z119" s="533" t="s">
        <v>1428</v>
      </c>
      <c r="AA119" s="620"/>
      <c r="AB119" s="616"/>
      <c r="AC119" s="616"/>
    </row>
    <row r="120" spans="1:29" ht="78.75">
      <c r="A120" s="955" t="s">
        <v>587</v>
      </c>
      <c r="B120" s="955" t="s">
        <v>573</v>
      </c>
      <c r="C120" s="956" t="s">
        <v>1445</v>
      </c>
      <c r="D120" s="651" t="s">
        <v>1193</v>
      </c>
      <c r="E120" s="445"/>
      <c r="F120" s="499"/>
      <c r="G120" s="499"/>
      <c r="H120" s="499"/>
      <c r="I120" s="499"/>
      <c r="J120" s="532"/>
      <c r="K120" s="446"/>
      <c r="L120" s="445"/>
      <c r="M120" s="499" t="s">
        <v>66</v>
      </c>
      <c r="N120" s="499"/>
      <c r="O120" s="499"/>
      <c r="P120" s="446"/>
      <c r="Q120" s="445"/>
      <c r="R120" s="433" t="s">
        <v>66</v>
      </c>
      <c r="S120" s="499"/>
      <c r="T120" s="446"/>
      <c r="U120" s="445"/>
      <c r="V120" s="499"/>
      <c r="W120" s="446"/>
      <c r="X120" s="433"/>
      <c r="Y120" s="607"/>
      <c r="Z120" s="531" t="s">
        <v>1192</v>
      </c>
      <c r="AA120" s="620"/>
      <c r="AB120" s="616"/>
      <c r="AC120" s="616"/>
    </row>
    <row r="121" spans="1:29" ht="38.25">
      <c r="A121" s="955"/>
      <c r="B121" s="955"/>
      <c r="C121" s="957"/>
      <c r="D121" s="651" t="s">
        <v>1065</v>
      </c>
      <c r="E121" s="445"/>
      <c r="F121" s="499"/>
      <c r="G121" s="499"/>
      <c r="H121" s="499"/>
      <c r="I121" s="499"/>
      <c r="J121" s="532"/>
      <c r="K121" s="446"/>
      <c r="L121" s="445"/>
      <c r="M121" s="499"/>
      <c r="N121" s="499"/>
      <c r="O121" s="499"/>
      <c r="P121" s="446"/>
      <c r="Q121" s="445"/>
      <c r="R121" s="433" t="s">
        <v>66</v>
      </c>
      <c r="S121" s="499"/>
      <c r="T121" s="446"/>
      <c r="U121" s="445"/>
      <c r="V121" s="499"/>
      <c r="W121" s="446"/>
      <c r="X121" s="433"/>
      <c r="Y121" s="607"/>
      <c r="Z121" s="531" t="s">
        <v>1191</v>
      </c>
      <c r="AA121" s="620"/>
      <c r="AB121" s="616"/>
      <c r="AC121" s="616"/>
    </row>
    <row r="122" spans="1:29" ht="25.5">
      <c r="A122" s="955"/>
      <c r="B122" s="955"/>
      <c r="C122" s="957"/>
      <c r="D122" s="651" t="s">
        <v>1013</v>
      </c>
      <c r="E122" s="445"/>
      <c r="F122" s="499" t="s">
        <v>66</v>
      </c>
      <c r="G122" s="499"/>
      <c r="H122" s="499"/>
      <c r="I122" s="499"/>
      <c r="J122" s="532"/>
      <c r="K122" s="446"/>
      <c r="L122" s="445"/>
      <c r="M122" s="499"/>
      <c r="N122" s="499"/>
      <c r="O122" s="499"/>
      <c r="P122" s="446"/>
      <c r="Q122" s="445"/>
      <c r="R122" s="433"/>
      <c r="S122" s="499"/>
      <c r="T122" s="446"/>
      <c r="U122" s="445"/>
      <c r="V122" s="499"/>
      <c r="W122" s="446"/>
      <c r="X122" s="433"/>
      <c r="Y122" s="607"/>
      <c r="Z122" s="608" t="s">
        <v>1446</v>
      </c>
      <c r="AA122" s="620"/>
      <c r="AB122" s="616"/>
      <c r="AC122" s="616"/>
    </row>
    <row r="123" spans="1:29" ht="38.25">
      <c r="A123" s="955"/>
      <c r="B123" s="955"/>
      <c r="C123" s="957"/>
      <c r="D123" s="651" t="s">
        <v>536</v>
      </c>
      <c r="E123" s="445"/>
      <c r="F123" s="499"/>
      <c r="G123" s="499"/>
      <c r="H123" s="499"/>
      <c r="I123" s="499"/>
      <c r="J123" s="532"/>
      <c r="K123" s="446"/>
      <c r="L123" s="445"/>
      <c r="M123" s="499"/>
      <c r="N123" s="499"/>
      <c r="O123" s="499"/>
      <c r="P123" s="446"/>
      <c r="Q123" s="445"/>
      <c r="R123" s="433"/>
      <c r="S123" s="499"/>
      <c r="T123" s="446"/>
      <c r="U123" s="445"/>
      <c r="V123" s="499"/>
      <c r="W123" s="446"/>
      <c r="X123" s="433"/>
      <c r="Y123" s="607"/>
      <c r="Z123" s="593" t="s">
        <v>1190</v>
      </c>
      <c r="AA123" s="620"/>
      <c r="AB123" s="616"/>
      <c r="AC123" s="616"/>
    </row>
    <row r="124" spans="1:29" ht="25.5">
      <c r="A124" s="955"/>
      <c r="B124" s="955"/>
      <c r="C124" s="957"/>
      <c r="D124" s="651" t="s">
        <v>1034</v>
      </c>
      <c r="E124" s="445"/>
      <c r="F124" s="499"/>
      <c r="G124" s="499"/>
      <c r="H124" s="499"/>
      <c r="I124" s="499"/>
      <c r="J124" s="532"/>
      <c r="K124" s="446"/>
      <c r="L124" s="445"/>
      <c r="M124" s="499"/>
      <c r="N124" s="499"/>
      <c r="O124" s="499"/>
      <c r="P124" s="446"/>
      <c r="Q124" s="445"/>
      <c r="R124" s="433"/>
      <c r="S124" s="499"/>
      <c r="T124" s="446"/>
      <c r="U124" s="445"/>
      <c r="V124" s="499"/>
      <c r="W124" s="446"/>
      <c r="X124" s="433"/>
      <c r="Y124" s="607"/>
      <c r="Z124" s="959" t="s">
        <v>1189</v>
      </c>
      <c r="AA124" s="620"/>
      <c r="AB124" s="616"/>
      <c r="AC124" s="616"/>
    </row>
    <row r="125" spans="1:29" ht="12.75">
      <c r="A125" s="955"/>
      <c r="B125" s="955"/>
      <c r="C125" s="957"/>
      <c r="D125" s="651" t="s">
        <v>1035</v>
      </c>
      <c r="E125" s="445"/>
      <c r="F125" s="499"/>
      <c r="G125" s="499"/>
      <c r="H125" s="499"/>
      <c r="I125" s="499"/>
      <c r="J125" s="532"/>
      <c r="K125" s="446"/>
      <c r="L125" s="445"/>
      <c r="M125" s="499"/>
      <c r="N125" s="499"/>
      <c r="O125" s="499"/>
      <c r="P125" s="446"/>
      <c r="Q125" s="445"/>
      <c r="R125" s="433"/>
      <c r="S125" s="499"/>
      <c r="T125" s="446"/>
      <c r="U125" s="445"/>
      <c r="V125" s="499"/>
      <c r="W125" s="446"/>
      <c r="X125" s="433"/>
      <c r="Y125" s="607"/>
      <c r="Z125" s="960"/>
      <c r="AA125" s="620"/>
      <c r="AB125" s="616"/>
      <c r="AC125" s="616"/>
    </row>
    <row r="126" spans="1:29" ht="25.5">
      <c r="A126" s="955"/>
      <c r="B126" s="955"/>
      <c r="C126" s="957"/>
      <c r="D126" s="651" t="s">
        <v>1036</v>
      </c>
      <c r="E126" s="445"/>
      <c r="F126" s="499"/>
      <c r="G126" s="499"/>
      <c r="H126" s="499"/>
      <c r="I126" s="499"/>
      <c r="J126" s="532"/>
      <c r="K126" s="446"/>
      <c r="L126" s="445"/>
      <c r="M126" s="499"/>
      <c r="N126" s="499"/>
      <c r="O126" s="499"/>
      <c r="P126" s="446"/>
      <c r="Q126" s="445"/>
      <c r="R126" s="433"/>
      <c r="S126" s="499"/>
      <c r="T126" s="446"/>
      <c r="U126" s="445"/>
      <c r="V126" s="499"/>
      <c r="W126" s="446"/>
      <c r="X126" s="433"/>
      <c r="Y126" s="607"/>
      <c r="Z126" s="593" t="s">
        <v>1188</v>
      </c>
      <c r="AA126" s="620"/>
      <c r="AB126" s="616"/>
      <c r="AC126" s="616"/>
    </row>
    <row r="127" spans="1:29" ht="25.5">
      <c r="A127" s="955"/>
      <c r="B127" s="955"/>
      <c r="C127" s="957"/>
      <c r="D127" s="651" t="s">
        <v>998</v>
      </c>
      <c r="E127" s="445"/>
      <c r="F127" s="499" t="s">
        <v>66</v>
      </c>
      <c r="G127" s="499"/>
      <c r="H127" s="499" t="s">
        <v>66</v>
      </c>
      <c r="I127" s="499"/>
      <c r="J127" s="532"/>
      <c r="K127" s="446"/>
      <c r="L127" s="445"/>
      <c r="M127" s="499"/>
      <c r="N127" s="499"/>
      <c r="O127" s="499"/>
      <c r="P127" s="446"/>
      <c r="Q127" s="445"/>
      <c r="R127" s="433"/>
      <c r="S127" s="499"/>
      <c r="T127" s="446"/>
      <c r="U127" s="445"/>
      <c r="V127" s="499"/>
      <c r="W127" s="446"/>
      <c r="X127" s="433"/>
      <c r="Y127" s="607"/>
      <c r="Z127" s="531" t="s">
        <v>653</v>
      </c>
      <c r="AA127" s="620"/>
      <c r="AB127" s="616"/>
      <c r="AC127" s="616"/>
    </row>
    <row r="128" spans="1:29" ht="22.5">
      <c r="A128" s="955"/>
      <c r="B128" s="955"/>
      <c r="C128" s="957"/>
      <c r="D128" s="651" t="s">
        <v>1347</v>
      </c>
      <c r="E128" s="445"/>
      <c r="F128" s="499"/>
      <c r="G128" s="499"/>
      <c r="H128" s="499"/>
      <c r="I128" s="499"/>
      <c r="J128" s="532"/>
      <c r="K128" s="446"/>
      <c r="L128" s="445"/>
      <c r="M128" s="499"/>
      <c r="N128" s="499"/>
      <c r="O128" s="499"/>
      <c r="P128" s="446"/>
      <c r="Q128" s="445"/>
      <c r="R128" s="433"/>
      <c r="S128" s="499"/>
      <c r="T128" s="446"/>
      <c r="U128" s="445"/>
      <c r="V128" s="499"/>
      <c r="W128" s="446"/>
      <c r="X128" s="433"/>
      <c r="Y128" s="607"/>
      <c r="Z128" s="531" t="s">
        <v>1348</v>
      </c>
      <c r="AA128" s="620"/>
      <c r="AB128" s="616"/>
      <c r="AC128" s="616"/>
    </row>
    <row r="129" spans="1:29" ht="45">
      <c r="A129" s="955"/>
      <c r="B129" s="955"/>
      <c r="C129" s="957"/>
      <c r="D129" s="651" t="s">
        <v>1470</v>
      </c>
      <c r="E129" s="445"/>
      <c r="F129" s="793"/>
      <c r="G129" s="793"/>
      <c r="H129" s="793"/>
      <c r="I129" s="793"/>
      <c r="J129" s="532"/>
      <c r="K129" s="446"/>
      <c r="L129" s="445"/>
      <c r="M129" s="793"/>
      <c r="N129" s="793"/>
      <c r="O129" s="793"/>
      <c r="P129" s="446"/>
      <c r="Q129" s="445"/>
      <c r="R129" s="433"/>
      <c r="S129" s="793"/>
      <c r="T129" s="446"/>
      <c r="U129" s="445"/>
      <c r="V129" s="793"/>
      <c r="W129" s="446"/>
      <c r="X129" s="433"/>
      <c r="Y129" s="607"/>
      <c r="Z129" s="531" t="s">
        <v>1471</v>
      </c>
      <c r="AA129" s="620"/>
      <c r="AB129" s="616"/>
      <c r="AC129" s="616"/>
    </row>
    <row r="130" spans="1:29" ht="38.25">
      <c r="A130" s="955"/>
      <c r="B130" s="955"/>
      <c r="C130" s="958"/>
      <c r="D130" s="651" t="s">
        <v>968</v>
      </c>
      <c r="E130" s="445"/>
      <c r="F130" s="499" t="s">
        <v>66</v>
      </c>
      <c r="G130" s="499" t="s">
        <v>66</v>
      </c>
      <c r="H130" s="499"/>
      <c r="I130" s="499"/>
      <c r="J130" s="532"/>
      <c r="K130" s="446"/>
      <c r="L130" s="445" t="s">
        <v>66</v>
      </c>
      <c r="M130" s="499" t="s">
        <v>66</v>
      </c>
      <c r="N130" s="499"/>
      <c r="O130" s="499"/>
      <c r="P130" s="446"/>
      <c r="Q130" s="445"/>
      <c r="R130" s="433" t="s">
        <v>66</v>
      </c>
      <c r="S130" s="499"/>
      <c r="T130" s="446"/>
      <c r="U130" s="445"/>
      <c r="V130" s="499"/>
      <c r="W130" s="446"/>
      <c r="X130" s="433"/>
      <c r="Y130" s="607"/>
      <c r="Z130" s="531" t="s">
        <v>1187</v>
      </c>
      <c r="AA130" s="620"/>
      <c r="AB130" s="616"/>
      <c r="AC130" s="616"/>
    </row>
    <row r="131" spans="1:29" ht="38.25">
      <c r="A131" s="954" t="s">
        <v>562</v>
      </c>
      <c r="B131" s="954" t="s">
        <v>999</v>
      </c>
      <c r="C131" s="331" t="s">
        <v>1001</v>
      </c>
      <c r="D131" s="425"/>
      <c r="E131" s="438"/>
      <c r="F131" s="500"/>
      <c r="G131" s="500"/>
      <c r="H131" s="500"/>
      <c r="I131" s="500"/>
      <c r="J131" s="530"/>
      <c r="K131" s="439"/>
      <c r="L131" s="438"/>
      <c r="M131" s="500"/>
      <c r="N131" s="500"/>
      <c r="O131" s="500"/>
      <c r="P131" s="439"/>
      <c r="Q131" s="438"/>
      <c r="R131" s="429"/>
      <c r="S131" s="500"/>
      <c r="T131" s="439"/>
      <c r="U131" s="438"/>
      <c r="V131" s="500"/>
      <c r="W131" s="439"/>
      <c r="X131" s="429"/>
      <c r="Y131" s="599"/>
      <c r="Z131" s="529" t="s">
        <v>869</v>
      </c>
      <c r="AA131" s="620"/>
      <c r="AB131" s="616"/>
      <c r="AC131" s="616"/>
    </row>
    <row r="132" spans="1:29" ht="25.5">
      <c r="A132" s="954"/>
      <c r="B132" s="954"/>
      <c r="C132" s="331" t="s">
        <v>1000</v>
      </c>
      <c r="D132" s="425"/>
      <c r="E132" s="438"/>
      <c r="F132" s="500"/>
      <c r="G132" s="500"/>
      <c r="H132" s="500"/>
      <c r="I132" s="500"/>
      <c r="J132" s="530"/>
      <c r="K132" s="439"/>
      <c r="L132" s="438"/>
      <c r="M132" s="500"/>
      <c r="N132" s="500"/>
      <c r="O132" s="500"/>
      <c r="P132" s="439"/>
      <c r="Q132" s="438"/>
      <c r="R132" s="429"/>
      <c r="S132" s="500"/>
      <c r="T132" s="439"/>
      <c r="U132" s="438"/>
      <c r="V132" s="500"/>
      <c r="W132" s="439"/>
      <c r="X132" s="429"/>
      <c r="Y132" s="599"/>
      <c r="Z132" s="529" t="s">
        <v>1186</v>
      </c>
      <c r="AA132" s="620"/>
      <c r="AB132" s="616"/>
      <c r="AC132" s="616"/>
    </row>
    <row r="133" spans="1:29" ht="22.5">
      <c r="A133" s="954"/>
      <c r="B133" s="954"/>
      <c r="C133" s="338" t="s">
        <v>870</v>
      </c>
      <c r="D133" s="426"/>
      <c r="E133" s="447"/>
      <c r="F133" s="407"/>
      <c r="G133" s="407"/>
      <c r="H133" s="407"/>
      <c r="I133" s="407"/>
      <c r="J133" s="528"/>
      <c r="K133" s="448"/>
      <c r="L133" s="447"/>
      <c r="M133" s="407"/>
      <c r="N133" s="407"/>
      <c r="O133" s="407"/>
      <c r="P133" s="448"/>
      <c r="Q133" s="447"/>
      <c r="R133" s="434"/>
      <c r="S133" s="407"/>
      <c r="T133" s="448"/>
      <c r="U133" s="447"/>
      <c r="V133" s="407"/>
      <c r="W133" s="448"/>
      <c r="X133" s="434"/>
      <c r="Y133" s="609"/>
      <c r="Z133" s="592" t="s">
        <v>1185</v>
      </c>
      <c r="AA133" s="620"/>
      <c r="AB133" s="616"/>
      <c r="AC133" s="616"/>
    </row>
    <row r="134" spans="1:29" ht="38.25">
      <c r="A134" s="908"/>
      <c r="B134" s="908" t="s">
        <v>871</v>
      </c>
      <c r="C134" s="498" t="s">
        <v>1051</v>
      </c>
      <c r="D134" s="422"/>
      <c r="E134" s="436"/>
      <c r="F134" s="495"/>
      <c r="G134" s="495" t="s">
        <v>66</v>
      </c>
      <c r="H134" s="495"/>
      <c r="I134" s="495"/>
      <c r="J134" s="524"/>
      <c r="K134" s="437"/>
      <c r="L134" s="436"/>
      <c r="M134" s="495"/>
      <c r="N134" s="495"/>
      <c r="O134" s="495"/>
      <c r="P134" s="437"/>
      <c r="Q134" s="436"/>
      <c r="R134" s="428"/>
      <c r="S134" s="495"/>
      <c r="T134" s="437"/>
      <c r="U134" s="436"/>
      <c r="V134" s="495"/>
      <c r="W134" s="437"/>
      <c r="X134" s="428"/>
      <c r="Y134" s="574"/>
      <c r="Z134" s="523" t="s">
        <v>1184</v>
      </c>
      <c r="AA134" s="621"/>
      <c r="AB134" s="616"/>
      <c r="AC134" s="616"/>
    </row>
    <row r="135" spans="1:29" ht="25.5">
      <c r="A135" s="908"/>
      <c r="B135" s="908"/>
      <c r="C135" s="336" t="s">
        <v>551</v>
      </c>
      <c r="D135" s="427"/>
      <c r="E135" s="449"/>
      <c r="F135" s="408"/>
      <c r="G135" s="408"/>
      <c r="H135" s="408"/>
      <c r="I135" s="408"/>
      <c r="J135" s="527"/>
      <c r="K135" s="450"/>
      <c r="L135" s="449"/>
      <c r="M135" s="408"/>
      <c r="N135" s="408"/>
      <c r="O135" s="408"/>
      <c r="P135" s="450"/>
      <c r="Q135" s="449"/>
      <c r="R135" s="435" t="s">
        <v>66</v>
      </c>
      <c r="S135" s="408"/>
      <c r="T135" s="450"/>
      <c r="U135" s="449"/>
      <c r="V135" s="408"/>
      <c r="W135" s="450"/>
      <c r="X135" s="435"/>
      <c r="Y135" s="610"/>
      <c r="Z135" s="526" t="s">
        <v>1183</v>
      </c>
      <c r="AA135" s="616"/>
      <c r="AB135" s="616"/>
      <c r="AC135" s="616"/>
    </row>
    <row r="136" spans="1:29" ht="25.5">
      <c r="A136" s="908"/>
      <c r="B136" s="908"/>
      <c r="C136" s="336" t="s">
        <v>1057</v>
      </c>
      <c r="D136" s="427"/>
      <c r="E136" s="449"/>
      <c r="F136" s="408" t="s">
        <v>66</v>
      </c>
      <c r="G136" s="408" t="s">
        <v>66</v>
      </c>
      <c r="H136" s="408"/>
      <c r="I136" s="408"/>
      <c r="J136" s="527"/>
      <c r="K136" s="450" t="s">
        <v>66</v>
      </c>
      <c r="L136" s="449" t="s">
        <v>66</v>
      </c>
      <c r="M136" s="408" t="s">
        <v>66</v>
      </c>
      <c r="N136" s="408" t="s">
        <v>66</v>
      </c>
      <c r="O136" s="408" t="s">
        <v>66</v>
      </c>
      <c r="P136" s="450" t="s">
        <v>66</v>
      </c>
      <c r="Q136" s="449"/>
      <c r="R136" s="435"/>
      <c r="S136" s="408"/>
      <c r="T136" s="450"/>
      <c r="U136" s="449"/>
      <c r="V136" s="408"/>
      <c r="W136" s="450"/>
      <c r="X136" s="435"/>
      <c r="Y136" s="610"/>
      <c r="Z136" s="526" t="s">
        <v>1182</v>
      </c>
      <c r="AA136" s="616"/>
      <c r="AB136" s="616"/>
      <c r="AC136" s="616"/>
    </row>
    <row r="137" spans="1:29" ht="22.5">
      <c r="A137" s="908"/>
      <c r="B137" s="908"/>
      <c r="C137" s="498" t="s">
        <v>553</v>
      </c>
      <c r="D137" s="422"/>
      <c r="E137" s="436"/>
      <c r="F137" s="495"/>
      <c r="G137" s="495"/>
      <c r="H137" s="495"/>
      <c r="I137" s="495"/>
      <c r="J137" s="524"/>
      <c r="K137" s="437"/>
      <c r="L137" s="436"/>
      <c r="M137" s="495"/>
      <c r="N137" s="495"/>
      <c r="O137" s="495"/>
      <c r="P137" s="437"/>
      <c r="Q137" s="436"/>
      <c r="R137" s="428"/>
      <c r="S137" s="495"/>
      <c r="T137" s="437"/>
      <c r="U137" s="436"/>
      <c r="V137" s="495"/>
      <c r="W137" s="437"/>
      <c r="X137" s="428"/>
      <c r="Y137" s="523" t="s">
        <v>554</v>
      </c>
      <c r="Z137" s="594" t="s">
        <v>1181</v>
      </c>
      <c r="AA137" s="620"/>
      <c r="AB137" s="616"/>
      <c r="AC137" s="616"/>
    </row>
    <row r="138" spans="1:29" ht="25.5">
      <c r="A138" s="908"/>
      <c r="B138" s="908"/>
      <c r="C138" s="498" t="s">
        <v>555</v>
      </c>
      <c r="D138" s="422"/>
      <c r="E138" s="436"/>
      <c r="F138" s="495"/>
      <c r="G138" s="495"/>
      <c r="H138" s="495"/>
      <c r="I138" s="495"/>
      <c r="J138" s="524"/>
      <c r="K138" s="437"/>
      <c r="L138" s="436"/>
      <c r="M138" s="495"/>
      <c r="N138" s="495"/>
      <c r="O138" s="495"/>
      <c r="P138" s="437"/>
      <c r="Q138" s="436"/>
      <c r="R138" s="428"/>
      <c r="S138" s="495"/>
      <c r="T138" s="437"/>
      <c r="U138" s="436"/>
      <c r="V138" s="495"/>
      <c r="W138" s="437"/>
      <c r="X138" s="428"/>
      <c r="Y138" s="574"/>
      <c r="Z138" s="523" t="s">
        <v>582</v>
      </c>
      <c r="AA138" s="620"/>
      <c r="AB138" s="616"/>
      <c r="AC138" s="616"/>
    </row>
    <row r="139" spans="1:29" ht="38.25">
      <c r="A139" s="908"/>
      <c r="B139" s="908"/>
      <c r="C139" s="498" t="s">
        <v>1033</v>
      </c>
      <c r="D139" s="422"/>
      <c r="E139" s="436"/>
      <c r="F139" s="495"/>
      <c r="G139" s="495"/>
      <c r="H139" s="495"/>
      <c r="I139" s="495"/>
      <c r="J139" s="524"/>
      <c r="K139" s="437"/>
      <c r="L139" s="449"/>
      <c r="M139" s="495" t="s">
        <v>66</v>
      </c>
      <c r="N139" s="495"/>
      <c r="O139" s="495"/>
      <c r="P139" s="437"/>
      <c r="Q139" s="436"/>
      <c r="R139" s="428" t="s">
        <v>66</v>
      </c>
      <c r="S139" s="495"/>
      <c r="T139" s="437"/>
      <c r="U139" s="436"/>
      <c r="V139" s="495"/>
      <c r="W139" s="437"/>
      <c r="X139" s="428"/>
      <c r="Y139" s="574"/>
      <c r="Z139" s="523" t="s">
        <v>1429</v>
      </c>
      <c r="AA139" s="620"/>
      <c r="AB139" s="616"/>
      <c r="AC139" s="616"/>
    </row>
    <row r="140" spans="1:29" ht="12.75">
      <c r="A140" s="908"/>
      <c r="B140" s="908"/>
      <c r="C140" s="498" t="s">
        <v>1056</v>
      </c>
      <c r="D140" s="422"/>
      <c r="E140" s="436"/>
      <c r="F140" s="495"/>
      <c r="G140" s="495"/>
      <c r="H140" s="495"/>
      <c r="I140" s="495"/>
      <c r="J140" s="524"/>
      <c r="K140" s="437"/>
      <c r="L140" s="449"/>
      <c r="M140" s="495"/>
      <c r="N140" s="495"/>
      <c r="O140" s="495"/>
      <c r="P140" s="437"/>
      <c r="Q140" s="436"/>
      <c r="R140" s="428"/>
      <c r="S140" s="495"/>
      <c r="T140" s="437"/>
      <c r="U140" s="436"/>
      <c r="V140" s="495"/>
      <c r="W140" s="437"/>
      <c r="X140" s="428"/>
      <c r="Y140" s="574"/>
      <c r="Z140" s="523" t="s">
        <v>1180</v>
      </c>
      <c r="AA140" s="620"/>
      <c r="AB140" s="616"/>
      <c r="AC140" s="616"/>
    </row>
    <row r="141" spans="1:29" ht="25.5">
      <c r="A141" s="908"/>
      <c r="B141" s="908"/>
      <c r="C141" s="498" t="s">
        <v>1343</v>
      </c>
      <c r="D141" s="422"/>
      <c r="E141" s="436"/>
      <c r="F141" s="495"/>
      <c r="G141" s="495"/>
      <c r="H141" s="495"/>
      <c r="I141" s="495"/>
      <c r="J141" s="524"/>
      <c r="K141" s="437"/>
      <c r="L141" s="449"/>
      <c r="M141" s="495"/>
      <c r="N141" s="495"/>
      <c r="O141" s="495"/>
      <c r="P141" s="437"/>
      <c r="Q141" s="436"/>
      <c r="R141" s="428"/>
      <c r="S141" s="495"/>
      <c r="T141" s="437"/>
      <c r="U141" s="436"/>
      <c r="V141" s="495"/>
      <c r="W141" s="437"/>
      <c r="X141" s="428"/>
      <c r="Y141" s="603"/>
      <c r="Z141" s="523" t="s">
        <v>1179</v>
      </c>
      <c r="AA141" s="620"/>
      <c r="AB141" s="616"/>
      <c r="AC141" s="616"/>
    </row>
    <row r="142" spans="1:29" ht="13.5" thickBot="1">
      <c r="A142" s="908"/>
      <c r="B142" s="908"/>
      <c r="C142" s="498" t="s">
        <v>625</v>
      </c>
      <c r="D142" s="422"/>
      <c r="E142" s="451"/>
      <c r="F142" s="452"/>
      <c r="G142" s="452"/>
      <c r="H142" s="452"/>
      <c r="I142" s="452"/>
      <c r="J142" s="525"/>
      <c r="K142" s="453"/>
      <c r="L142" s="451"/>
      <c r="M142" s="452"/>
      <c r="N142" s="452"/>
      <c r="O142" s="452"/>
      <c r="P142" s="453"/>
      <c r="Q142" s="451"/>
      <c r="R142" s="457"/>
      <c r="S142" s="457"/>
      <c r="T142" s="453"/>
      <c r="U142" s="451"/>
      <c r="V142" s="452"/>
      <c r="W142" s="453"/>
      <c r="X142" s="428"/>
      <c r="Y142" s="603"/>
      <c r="Z142" s="523" t="s">
        <v>1052</v>
      </c>
      <c r="AA142" s="620"/>
      <c r="AB142" s="616"/>
      <c r="AC142" s="616"/>
    </row>
    <row r="143" spans="1:29" ht="13.5" thickTop="1">
      <c r="A143" s="586" t="s">
        <v>1436</v>
      </c>
      <c r="B143" s="417"/>
      <c r="C143" s="575"/>
      <c r="D143" s="587"/>
      <c r="E143" s="409"/>
      <c r="F143" s="409"/>
      <c r="G143" s="409"/>
      <c r="H143" s="409"/>
      <c r="I143" s="409"/>
      <c r="J143" s="409"/>
      <c r="K143" s="409"/>
      <c r="L143" s="409"/>
      <c r="M143" s="409"/>
      <c r="N143" s="409"/>
      <c r="O143" s="409"/>
      <c r="P143" s="409"/>
      <c r="Q143" s="409"/>
      <c r="R143" s="409"/>
      <c r="S143" s="409"/>
      <c r="T143" s="409"/>
      <c r="U143" s="409"/>
      <c r="V143" s="409"/>
      <c r="W143" s="409"/>
      <c r="X143" s="409"/>
      <c r="AC143" s="612"/>
    </row>
    <row r="144" spans="1:29" ht="12.75">
      <c r="C144" s="575"/>
      <c r="D144" s="587"/>
      <c r="E144" s="409"/>
      <c r="F144" s="409"/>
      <c r="G144" s="409"/>
      <c r="H144" s="409"/>
      <c r="I144" s="409"/>
      <c r="J144" s="409"/>
      <c r="K144" s="409"/>
      <c r="L144" s="409"/>
      <c r="M144" s="409"/>
      <c r="N144" s="409"/>
      <c r="O144" s="409"/>
      <c r="P144" s="409"/>
      <c r="Q144" s="409"/>
      <c r="R144" s="409"/>
      <c r="S144" s="409"/>
      <c r="T144" s="409"/>
      <c r="U144" s="409"/>
      <c r="V144" s="409"/>
      <c r="W144" s="409"/>
      <c r="X144" s="409"/>
      <c r="AC144" s="612"/>
    </row>
    <row r="145" spans="1:29" ht="12.75">
      <c r="D145" s="588"/>
      <c r="E145" s="311"/>
      <c r="F145" s="311"/>
      <c r="G145" s="419"/>
      <c r="H145" s="416"/>
      <c r="I145" s="416"/>
      <c r="J145" s="416"/>
      <c r="K145" s="311"/>
      <c r="AC145" s="612"/>
    </row>
    <row r="146" spans="1:29" ht="12.75">
      <c r="D146" s="570"/>
      <c r="E146" s="311"/>
      <c r="F146" s="311"/>
      <c r="G146" s="419"/>
      <c r="H146" s="416"/>
      <c r="I146" s="416"/>
      <c r="J146" s="416"/>
      <c r="K146" s="311"/>
      <c r="AC146" s="612"/>
    </row>
    <row r="147" spans="1:29">
      <c r="A147" s="571" t="s">
        <v>1339</v>
      </c>
      <c r="AC147" s="612"/>
    </row>
    <row r="148" spans="1:29">
      <c r="A148" s="571"/>
      <c r="D148" s="312" t="s">
        <v>1340</v>
      </c>
      <c r="AC148" s="612"/>
    </row>
    <row r="149" spans="1:29">
      <c r="A149" s="571"/>
      <c r="AC149" s="612"/>
    </row>
    <row r="150" spans="1:29" ht="33.75">
      <c r="A150" s="571"/>
      <c r="C150" s="576" t="s">
        <v>1362</v>
      </c>
      <c r="D150" s="577"/>
      <c r="E150" s="578"/>
      <c r="F150" s="537"/>
      <c r="G150" s="537"/>
      <c r="H150" s="537"/>
      <c r="I150" s="537"/>
      <c r="J150" s="537"/>
      <c r="K150" s="537"/>
      <c r="L150" s="537"/>
      <c r="M150" s="537"/>
      <c r="N150" s="537"/>
      <c r="O150" s="537"/>
      <c r="P150" s="537"/>
      <c r="Q150" s="537"/>
      <c r="R150" s="537"/>
      <c r="S150" s="537"/>
      <c r="T150" s="537"/>
      <c r="U150" s="537"/>
      <c r="V150" s="537"/>
      <c r="W150" s="537"/>
      <c r="X150" s="537"/>
      <c r="Y150" s="581"/>
      <c r="Z150" s="581" t="s">
        <v>1363</v>
      </c>
      <c r="AA150" s="618"/>
      <c r="AB150" s="618"/>
      <c r="AC150" s="616"/>
    </row>
    <row r="151" spans="1:29" ht="38.25">
      <c r="C151" s="579" t="s">
        <v>1364</v>
      </c>
      <c r="D151" s="580" t="s">
        <v>1021</v>
      </c>
      <c r="E151" s="430"/>
      <c r="F151" s="503"/>
      <c r="G151" s="503" t="s">
        <v>66</v>
      </c>
      <c r="H151" s="503"/>
      <c r="I151" s="503"/>
      <c r="J151" s="503"/>
      <c r="K151" s="503"/>
      <c r="L151" s="503" t="s">
        <v>66</v>
      </c>
      <c r="M151" s="503" t="s">
        <v>66</v>
      </c>
      <c r="N151" s="503" t="s">
        <v>66</v>
      </c>
      <c r="O151" s="503" t="s">
        <v>66</v>
      </c>
      <c r="P151" s="503" t="s">
        <v>66</v>
      </c>
      <c r="Q151" s="503"/>
      <c r="R151" s="503" t="s">
        <v>66</v>
      </c>
      <c r="S151" s="503"/>
      <c r="T151" s="503" t="s">
        <v>66</v>
      </c>
      <c r="U151" s="503"/>
      <c r="V151" s="503"/>
      <c r="W151" s="503"/>
      <c r="X151" s="503"/>
      <c r="Y151" s="611" t="s">
        <v>1341</v>
      </c>
      <c r="Z151" s="538" t="s">
        <v>1342</v>
      </c>
      <c r="AA151" s="496"/>
      <c r="AB151" s="618"/>
      <c r="AC151" s="616"/>
    </row>
    <row r="152" spans="1:29" ht="33.75">
      <c r="C152" s="502" t="s">
        <v>1010</v>
      </c>
      <c r="D152" s="580" t="s">
        <v>1365</v>
      </c>
      <c r="E152" s="578"/>
      <c r="F152" s="537"/>
      <c r="G152" s="537"/>
      <c r="H152" s="537"/>
      <c r="I152" s="537"/>
      <c r="J152" s="537"/>
      <c r="K152" s="537"/>
      <c r="L152" s="537"/>
      <c r="M152" s="537"/>
      <c r="N152" s="537"/>
      <c r="O152" s="537"/>
      <c r="P152" s="537"/>
      <c r="Q152" s="537"/>
      <c r="R152" s="537"/>
      <c r="S152" s="537"/>
      <c r="T152" s="537"/>
      <c r="U152" s="537"/>
      <c r="V152" s="537"/>
      <c r="W152" s="537"/>
      <c r="X152" s="537"/>
      <c r="Y152" s="538" t="s">
        <v>1194</v>
      </c>
      <c r="Z152" s="538" t="s">
        <v>1201</v>
      </c>
      <c r="AA152" s="618"/>
      <c r="AB152" s="618"/>
      <c r="AC152" s="616"/>
    </row>
    <row r="153" spans="1:29" ht="33.75">
      <c r="C153" s="502" t="s">
        <v>598</v>
      </c>
      <c r="D153" s="577" t="s">
        <v>1366</v>
      </c>
      <c r="E153" s="578"/>
      <c r="F153" s="537"/>
      <c r="G153" s="537"/>
      <c r="H153" s="537"/>
      <c r="I153" s="537"/>
      <c r="J153" s="537"/>
      <c r="K153" s="537"/>
      <c r="L153" s="537"/>
      <c r="M153" s="537"/>
      <c r="N153" s="537"/>
      <c r="O153" s="537"/>
      <c r="P153" s="537"/>
      <c r="Q153" s="537"/>
      <c r="R153" s="537"/>
      <c r="S153" s="537"/>
      <c r="T153" s="537"/>
      <c r="U153" s="537"/>
      <c r="V153" s="537"/>
      <c r="W153" s="537"/>
      <c r="X153" s="537"/>
      <c r="Y153" s="581"/>
      <c r="Z153" s="538" t="s">
        <v>1196</v>
      </c>
      <c r="AA153" s="618"/>
      <c r="AB153" s="618"/>
      <c r="AC153" s="622"/>
    </row>
    <row r="154" spans="1:29" ht="38.25">
      <c r="C154" s="579" t="s">
        <v>1344</v>
      </c>
      <c r="D154" s="577" t="s">
        <v>1440</v>
      </c>
      <c r="E154" s="578"/>
      <c r="F154" s="537"/>
      <c r="G154" s="537"/>
      <c r="H154" s="537"/>
      <c r="I154" s="537"/>
      <c r="J154" s="537"/>
      <c r="K154" s="537"/>
      <c r="L154" s="537"/>
      <c r="M154" s="537"/>
      <c r="N154" s="537"/>
      <c r="O154" s="537"/>
      <c r="P154" s="537"/>
      <c r="Q154" s="537"/>
      <c r="R154" s="537"/>
      <c r="S154" s="537"/>
      <c r="T154" s="537"/>
      <c r="U154" s="537"/>
      <c r="V154" s="537"/>
      <c r="W154" s="537"/>
      <c r="X154" s="537"/>
      <c r="Y154" s="581"/>
      <c r="Z154" s="581" t="s">
        <v>1345</v>
      </c>
      <c r="AA154" s="618"/>
      <c r="AB154" s="618"/>
      <c r="AC154" s="622"/>
    </row>
    <row r="155" spans="1:29" ht="25.5">
      <c r="C155" s="576" t="s">
        <v>1346</v>
      </c>
      <c r="D155" s="577" t="s">
        <v>1367</v>
      </c>
      <c r="E155" s="578"/>
      <c r="F155" s="537"/>
      <c r="G155" s="537"/>
      <c r="H155" s="537"/>
      <c r="I155" s="537"/>
      <c r="J155" s="537"/>
      <c r="K155" s="537"/>
      <c r="L155" s="537"/>
      <c r="M155" s="537"/>
      <c r="N155" s="537"/>
      <c r="O155" s="537"/>
      <c r="P155" s="537"/>
      <c r="Q155" s="537"/>
      <c r="R155" s="537"/>
      <c r="S155" s="537"/>
      <c r="T155" s="537"/>
      <c r="U155" s="537"/>
      <c r="V155" s="537"/>
      <c r="W155" s="537"/>
      <c r="X155" s="537"/>
      <c r="Y155" s="581"/>
      <c r="Z155" s="581" t="s">
        <v>1430</v>
      </c>
      <c r="AA155" s="618"/>
      <c r="AB155" s="618"/>
      <c r="AC155" s="622"/>
    </row>
    <row r="156" spans="1:29" ht="25.5">
      <c r="C156" s="582" t="s">
        <v>1358</v>
      </c>
      <c r="D156" s="577" t="s">
        <v>1368</v>
      </c>
      <c r="E156" s="578"/>
      <c r="F156" s="537"/>
      <c r="G156" s="537"/>
      <c r="H156" s="537"/>
      <c r="I156" s="537"/>
      <c r="J156" s="537"/>
      <c r="K156" s="537"/>
      <c r="L156" s="537"/>
      <c r="M156" s="537"/>
      <c r="N156" s="537"/>
      <c r="O156" s="537"/>
      <c r="P156" s="537"/>
      <c r="Q156" s="537"/>
      <c r="R156" s="537"/>
      <c r="S156" s="537"/>
      <c r="T156" s="537"/>
      <c r="U156" s="537"/>
      <c r="V156" s="537"/>
      <c r="W156" s="537"/>
      <c r="X156" s="537"/>
      <c r="Y156" s="581"/>
      <c r="Z156" s="581" t="s">
        <v>1431</v>
      </c>
      <c r="AA156" s="618"/>
      <c r="AB156" s="618"/>
      <c r="AC156" s="622"/>
    </row>
    <row r="157" spans="1:29" ht="25.5">
      <c r="C157" s="582" t="s">
        <v>1356</v>
      </c>
      <c r="D157" s="577" t="s">
        <v>1369</v>
      </c>
      <c r="E157" s="578"/>
      <c r="F157" s="537"/>
      <c r="G157" s="537"/>
      <c r="H157" s="537"/>
      <c r="I157" s="537"/>
      <c r="J157" s="537"/>
      <c r="K157" s="537"/>
      <c r="L157" s="537"/>
      <c r="M157" s="537"/>
      <c r="N157" s="537"/>
      <c r="O157" s="537"/>
      <c r="P157" s="537"/>
      <c r="Q157" s="537"/>
      <c r="R157" s="537"/>
      <c r="S157" s="537"/>
      <c r="T157" s="537"/>
      <c r="U157" s="537"/>
      <c r="V157" s="537"/>
      <c r="W157" s="537"/>
      <c r="X157" s="537"/>
      <c r="Y157" s="581"/>
      <c r="Z157" s="581" t="s">
        <v>1357</v>
      </c>
      <c r="AA157" s="618"/>
      <c r="AB157" s="618"/>
      <c r="AC157" s="622"/>
    </row>
    <row r="158" spans="1:29" ht="38.25">
      <c r="C158" s="582" t="s">
        <v>1355</v>
      </c>
      <c r="D158" s="577" t="s">
        <v>1370</v>
      </c>
      <c r="E158" s="578"/>
      <c r="F158" s="537"/>
      <c r="G158" s="537"/>
      <c r="H158" s="537"/>
      <c r="I158" s="537"/>
      <c r="J158" s="537"/>
      <c r="K158" s="537"/>
      <c r="L158" s="537"/>
      <c r="M158" s="537"/>
      <c r="N158" s="537"/>
      <c r="O158" s="537"/>
      <c r="P158" s="537"/>
      <c r="Q158" s="537"/>
      <c r="R158" s="537"/>
      <c r="S158" s="537"/>
      <c r="T158" s="537"/>
      <c r="U158" s="537"/>
      <c r="V158" s="537"/>
      <c r="W158" s="537"/>
      <c r="X158" s="537"/>
      <c r="Y158" s="581"/>
      <c r="Z158" s="581" t="s">
        <v>1354</v>
      </c>
      <c r="AA158" s="618"/>
      <c r="AB158" s="618"/>
      <c r="AC158" s="622"/>
    </row>
    <row r="159" spans="1:29">
      <c r="C159" s="576" t="s">
        <v>1359</v>
      </c>
      <c r="D159" s="577" t="s">
        <v>1371</v>
      </c>
      <c r="E159" s="578"/>
      <c r="F159" s="537"/>
      <c r="G159" s="537"/>
      <c r="H159" s="537"/>
      <c r="I159" s="537"/>
      <c r="J159" s="537"/>
      <c r="K159" s="537"/>
      <c r="L159" s="537"/>
      <c r="M159" s="537"/>
      <c r="N159" s="537"/>
      <c r="O159" s="537"/>
      <c r="P159" s="537"/>
      <c r="Q159" s="537"/>
      <c r="R159" s="537"/>
      <c r="S159" s="537"/>
      <c r="T159" s="537"/>
      <c r="U159" s="537"/>
      <c r="V159" s="537"/>
      <c r="W159" s="537"/>
      <c r="X159" s="537"/>
      <c r="Y159" s="581"/>
      <c r="Z159" s="581" t="s">
        <v>1432</v>
      </c>
      <c r="AA159" s="618"/>
      <c r="AB159" s="618"/>
      <c r="AC159" s="622"/>
    </row>
    <row r="160" spans="1:29">
      <c r="C160" s="576" t="s">
        <v>1360</v>
      </c>
      <c r="D160" s="577" t="s">
        <v>1372</v>
      </c>
      <c r="E160" s="578"/>
      <c r="F160" s="537"/>
      <c r="G160" s="537"/>
      <c r="H160" s="537"/>
      <c r="I160" s="537"/>
      <c r="J160" s="537"/>
      <c r="K160" s="537"/>
      <c r="L160" s="537"/>
      <c r="M160" s="537"/>
      <c r="N160" s="537"/>
      <c r="O160" s="537"/>
      <c r="P160" s="537"/>
      <c r="Q160" s="537"/>
      <c r="R160" s="537"/>
      <c r="S160" s="537"/>
      <c r="T160" s="537"/>
      <c r="U160" s="537"/>
      <c r="V160" s="537"/>
      <c r="W160" s="537"/>
      <c r="X160" s="537"/>
      <c r="Y160" s="581"/>
      <c r="Z160" s="581" t="s">
        <v>1361</v>
      </c>
      <c r="AA160" s="618"/>
      <c r="AB160" s="618"/>
      <c r="AC160" s="622"/>
    </row>
  </sheetData>
  <mergeCells count="82">
    <mergeCell ref="A134:A142"/>
    <mergeCell ref="B134:B142"/>
    <mergeCell ref="A89:A101"/>
    <mergeCell ref="A120:A130"/>
    <mergeCell ref="A131:A133"/>
    <mergeCell ref="B131:B133"/>
    <mergeCell ref="B89:B101"/>
    <mergeCell ref="B102:B119"/>
    <mergeCell ref="A102:A119"/>
    <mergeCell ref="B120:B130"/>
    <mergeCell ref="C103:C107"/>
    <mergeCell ref="C96:C101"/>
    <mergeCell ref="C108:C114"/>
    <mergeCell ref="C115:C119"/>
    <mergeCell ref="C120:C130"/>
    <mergeCell ref="A3:D3"/>
    <mergeCell ref="A5:D5"/>
    <mergeCell ref="A4:D4"/>
    <mergeCell ref="E8:K8"/>
    <mergeCell ref="F53:F58"/>
    <mergeCell ref="A24:A38"/>
    <mergeCell ref="B24:B38"/>
    <mergeCell ref="C36:C37"/>
    <mergeCell ref="C12:C20"/>
    <mergeCell ref="C24:C26"/>
    <mergeCell ref="C89:C92"/>
    <mergeCell ref="C66:C67"/>
    <mergeCell ref="A6:D10"/>
    <mergeCell ref="E6:K6"/>
    <mergeCell ref="I53:I56"/>
    <mergeCell ref="B84:B88"/>
    <mergeCell ref="C84:C88"/>
    <mergeCell ref="F84:F88"/>
    <mergeCell ref="E7:K7"/>
    <mergeCell ref="E9:K9"/>
    <mergeCell ref="E10:K10"/>
    <mergeCell ref="A39:A52"/>
    <mergeCell ref="A12:A23"/>
    <mergeCell ref="B12:B23"/>
    <mergeCell ref="A84:A88"/>
    <mergeCell ref="C81:C83"/>
    <mergeCell ref="Q3:T3"/>
    <mergeCell ref="Q6:T6"/>
    <mergeCell ref="L3:P3"/>
    <mergeCell ref="E3:K3"/>
    <mergeCell ref="U3:W3"/>
    <mergeCell ref="L53:L58"/>
    <mergeCell ref="L6:P6"/>
    <mergeCell ref="L7:P7"/>
    <mergeCell ref="L9:P9"/>
    <mergeCell ref="L10:P10"/>
    <mergeCell ref="L8:P8"/>
    <mergeCell ref="M53:M58"/>
    <mergeCell ref="A75:A83"/>
    <mergeCell ref="B75:B83"/>
    <mergeCell ref="C75:C79"/>
    <mergeCell ref="C39:C40"/>
    <mergeCell ref="A53:A74"/>
    <mergeCell ref="B53:B74"/>
    <mergeCell ref="C59:C65"/>
    <mergeCell ref="C70:C71"/>
    <mergeCell ref="C53:C58"/>
    <mergeCell ref="B39:B52"/>
    <mergeCell ref="Q7:T7"/>
    <mergeCell ref="Q8:T8"/>
    <mergeCell ref="Q9:T9"/>
    <mergeCell ref="Z66:Z67"/>
    <mergeCell ref="Z59:Z65"/>
    <mergeCell ref="Y53:Y58"/>
    <mergeCell ref="Y59:Y65"/>
    <mergeCell ref="Y66:Y67"/>
    <mergeCell ref="Q10:T10"/>
    <mergeCell ref="Y103:Y107"/>
    <mergeCell ref="Z103:Z107"/>
    <mergeCell ref="Y75:Y79"/>
    <mergeCell ref="Z124:Z125"/>
    <mergeCell ref="Z53:Z58"/>
    <mergeCell ref="Z75:Z79"/>
    <mergeCell ref="Y84:Y88"/>
    <mergeCell ref="Z84:Z88"/>
    <mergeCell ref="Z70:Z71"/>
    <mergeCell ref="Y96:Y101"/>
  </mergeCells>
  <pageMargins left="0.25" right="0.25" top="0.75" bottom="0.75" header="0.3" footer="0.3"/>
  <pageSetup scale="36" fitToHeight="0" orientation="landscape" r:id="rId1"/>
  <rowBreaks count="1" manualBreakCount="1">
    <brk id="1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0"/>
  <sheetViews>
    <sheetView zoomScaleNormal="100" workbookViewId="0">
      <pane xSplit="4" ySplit="11" topLeftCell="E147" activePane="bottomRight" state="frozen"/>
      <selection pane="topRight" activeCell="E1" sqref="E1"/>
      <selection pane="bottomLeft" activeCell="A5" sqref="A5"/>
      <selection pane="bottomRight" activeCell="J156" sqref="J156"/>
    </sheetView>
  </sheetViews>
  <sheetFormatPr defaultColWidth="9" defaultRowHeight="15.75"/>
  <cols>
    <col min="1" max="1" width="6" style="312" customWidth="1"/>
    <col min="2" max="2" width="11" style="312" customWidth="1"/>
    <col min="3" max="3" width="21.125" style="417" customWidth="1"/>
    <col min="4" max="4" width="17.375" style="312" customWidth="1"/>
    <col min="5" max="8" width="8.625" style="312" customWidth="1"/>
    <col min="9" max="9" width="5.125" style="312" customWidth="1"/>
    <col min="10" max="10" width="20.125" style="573" customWidth="1"/>
    <col min="11" max="11" width="64.75" style="573" customWidth="1"/>
    <col min="12" max="12" width="14" style="612" customWidth="1"/>
    <col min="13" max="13" width="20.75" style="612" customWidth="1"/>
    <col min="14" max="14" width="42.875" style="720" customWidth="1"/>
    <col min="15" max="16384" width="9" style="312"/>
  </cols>
  <sheetData>
    <row r="1" spans="1:18" ht="26.25">
      <c r="A1" s="572" t="s">
        <v>1373</v>
      </c>
      <c r="B1" s="572"/>
      <c r="C1" s="583"/>
      <c r="D1" s="572"/>
      <c r="F1" s="312" t="s">
        <v>914</v>
      </c>
      <c r="G1" s="1012" t="s">
        <v>755</v>
      </c>
      <c r="H1" s="1012"/>
      <c r="N1" s="714" t="s">
        <v>1437</v>
      </c>
    </row>
    <row r="2" spans="1:18">
      <c r="N2" s="714" t="s">
        <v>1438</v>
      </c>
    </row>
    <row r="3" spans="1:18" ht="15.75" customHeight="1">
      <c r="A3" s="1005" t="s">
        <v>706</v>
      </c>
      <c r="B3" s="902"/>
      <c r="C3" s="902"/>
      <c r="D3" s="902"/>
      <c r="E3" s="977" t="s">
        <v>845</v>
      </c>
      <c r="F3" s="978"/>
      <c r="G3" s="978"/>
      <c r="H3" s="979"/>
      <c r="I3" s="458"/>
      <c r="J3" s="595"/>
      <c r="K3" s="589"/>
      <c r="L3" s="614"/>
      <c r="M3" s="614"/>
      <c r="N3" s="715" t="s">
        <v>1439</v>
      </c>
      <c r="O3" s="404"/>
      <c r="P3" s="404"/>
      <c r="Q3" s="404"/>
      <c r="R3" s="404"/>
    </row>
    <row r="4" spans="1:18" ht="63" customHeight="1">
      <c r="A4" s="1005" t="s">
        <v>847</v>
      </c>
      <c r="B4" s="902"/>
      <c r="C4" s="902"/>
      <c r="D4" s="902"/>
      <c r="E4" s="750" t="s">
        <v>1466</v>
      </c>
      <c r="F4" s="560" t="s">
        <v>1105</v>
      </c>
      <c r="G4" s="566" t="s">
        <v>1062</v>
      </c>
      <c r="H4" s="562" t="s">
        <v>1069</v>
      </c>
      <c r="I4" s="459"/>
      <c r="J4" s="596"/>
      <c r="K4" s="589"/>
      <c r="L4" s="614"/>
      <c r="M4" s="614"/>
      <c r="N4" s="716"/>
      <c r="O4" s="404"/>
      <c r="P4" s="404"/>
      <c r="Q4" s="404"/>
      <c r="R4" s="404"/>
    </row>
    <row r="5" spans="1:18" ht="18">
      <c r="A5" s="1005" t="s">
        <v>1044</v>
      </c>
      <c r="B5" s="902"/>
      <c r="C5" s="902"/>
      <c r="D5" s="902"/>
      <c r="E5" s="471"/>
      <c r="F5" s="563"/>
      <c r="G5" s="560" t="s">
        <v>1063</v>
      </c>
      <c r="H5" s="562" t="s">
        <v>1064</v>
      </c>
      <c r="I5" s="459"/>
      <c r="J5" s="596"/>
      <c r="K5" s="589"/>
      <c r="L5" s="614"/>
      <c r="M5" s="614"/>
      <c r="N5" s="716"/>
      <c r="O5" s="404"/>
      <c r="P5" s="404"/>
      <c r="Q5" s="404"/>
      <c r="R5" s="404"/>
    </row>
    <row r="6" spans="1:18" ht="26.25" hidden="1" customHeight="1">
      <c r="A6" s="990" t="s">
        <v>1031</v>
      </c>
      <c r="B6" s="903"/>
      <c r="C6" s="903"/>
      <c r="D6" s="903"/>
      <c r="E6" s="980" t="s">
        <v>1401</v>
      </c>
      <c r="F6" s="981"/>
      <c r="G6" s="981"/>
      <c r="H6" s="982"/>
      <c r="I6" s="459"/>
      <c r="J6" s="596"/>
      <c r="K6" s="589"/>
      <c r="L6" s="614"/>
      <c r="M6" s="614"/>
      <c r="N6" s="716"/>
      <c r="O6" s="404"/>
      <c r="P6" s="404"/>
      <c r="Q6" s="404"/>
      <c r="R6" s="404"/>
    </row>
    <row r="7" spans="1:18" ht="15" hidden="1" customHeight="1">
      <c r="A7" s="991"/>
      <c r="B7" s="904"/>
      <c r="C7" s="904"/>
      <c r="D7" s="904"/>
      <c r="E7" s="961"/>
      <c r="F7" s="962"/>
      <c r="G7" s="962"/>
      <c r="H7" s="963"/>
      <c r="I7" s="459"/>
      <c r="J7" s="596"/>
      <c r="K7" s="589"/>
      <c r="L7" s="614"/>
      <c r="M7" s="614"/>
      <c r="N7" s="716"/>
      <c r="O7" s="404"/>
      <c r="P7" s="404"/>
      <c r="Q7" s="404"/>
      <c r="R7" s="404"/>
    </row>
    <row r="8" spans="1:18" ht="23.25" hidden="1" customHeight="1">
      <c r="A8" s="991"/>
      <c r="B8" s="904"/>
      <c r="C8" s="904"/>
      <c r="D8" s="904"/>
      <c r="E8" s="961"/>
      <c r="F8" s="962"/>
      <c r="G8" s="962"/>
      <c r="H8" s="963"/>
      <c r="I8" s="459"/>
      <c r="J8" s="596"/>
      <c r="K8" s="589"/>
      <c r="L8" s="614"/>
      <c r="M8" s="614"/>
      <c r="N8" s="716"/>
      <c r="O8" s="404"/>
      <c r="P8" s="404"/>
      <c r="Q8" s="404"/>
      <c r="R8" s="404"/>
    </row>
    <row r="9" spans="1:18" ht="15" hidden="1" customHeight="1">
      <c r="A9" s="991"/>
      <c r="B9" s="904"/>
      <c r="C9" s="904"/>
      <c r="D9" s="904"/>
      <c r="E9" s="961"/>
      <c r="F9" s="962"/>
      <c r="G9" s="962"/>
      <c r="H9" s="963"/>
      <c r="I9" s="459"/>
      <c r="J9" s="596"/>
      <c r="K9" s="589"/>
      <c r="L9" s="614"/>
      <c r="M9" s="614"/>
      <c r="N9" s="716"/>
      <c r="O9" s="404"/>
      <c r="P9" s="404"/>
      <c r="Q9" s="404"/>
      <c r="R9" s="404"/>
    </row>
    <row r="10" spans="1:18" ht="15" hidden="1" customHeight="1" thickBot="1">
      <c r="A10" s="992"/>
      <c r="B10" s="905"/>
      <c r="C10" s="905"/>
      <c r="D10" s="905"/>
      <c r="E10" s="964"/>
      <c r="F10" s="965"/>
      <c r="G10" s="965"/>
      <c r="H10" s="966"/>
      <c r="I10" s="460"/>
      <c r="J10" s="597"/>
      <c r="K10" s="590"/>
      <c r="L10" s="614"/>
      <c r="M10" s="614"/>
      <c r="N10" s="716"/>
      <c r="O10" s="404"/>
      <c r="P10" s="404"/>
      <c r="Q10" s="404"/>
      <c r="R10" s="404"/>
    </row>
    <row r="11" spans="1:18" s="290" customFormat="1" ht="51">
      <c r="A11" s="405" t="s">
        <v>558</v>
      </c>
      <c r="B11" s="405" t="s">
        <v>557</v>
      </c>
      <c r="C11" s="405" t="s">
        <v>1336</v>
      </c>
      <c r="D11" s="557" t="s">
        <v>1335</v>
      </c>
      <c r="E11" s="751"/>
      <c r="F11" s="550"/>
      <c r="G11" s="547"/>
      <c r="H11" s="549"/>
      <c r="I11" s="461"/>
      <c r="J11" s="596" t="s">
        <v>1334</v>
      </c>
      <c r="K11" s="546" t="s">
        <v>1333</v>
      </c>
      <c r="L11" s="405" t="s">
        <v>1332</v>
      </c>
      <c r="M11" s="545" t="s">
        <v>1331</v>
      </c>
      <c r="N11" s="717" t="s">
        <v>1435</v>
      </c>
      <c r="O11" s="544"/>
      <c r="P11" s="652"/>
      <c r="Q11" s="544"/>
      <c r="R11" s="544"/>
    </row>
    <row r="12" spans="1:18" ht="33.75">
      <c r="A12" s="906"/>
      <c r="B12" s="906" t="s">
        <v>858</v>
      </c>
      <c r="C12" s="907" t="s">
        <v>985</v>
      </c>
      <c r="D12" s="624" t="s">
        <v>1082</v>
      </c>
      <c r="E12" s="752"/>
      <c r="F12" s="721" t="s">
        <v>562</v>
      </c>
      <c r="G12" s="733" t="s">
        <v>562</v>
      </c>
      <c r="H12" s="734" t="s">
        <v>562</v>
      </c>
      <c r="I12" s="636"/>
      <c r="J12" s="637" t="s">
        <v>1330</v>
      </c>
      <c r="K12" s="638" t="s">
        <v>1329</v>
      </c>
      <c r="L12" s="640" t="s">
        <v>1464</v>
      </c>
      <c r="M12" s="640"/>
      <c r="N12" s="716"/>
      <c r="O12" s="404"/>
      <c r="P12" s="404"/>
      <c r="Q12" s="404"/>
      <c r="R12" s="404"/>
    </row>
    <row r="13" spans="1:18" ht="22.5">
      <c r="A13" s="906"/>
      <c r="B13" s="906"/>
      <c r="C13" s="907"/>
      <c r="D13" s="641" t="s">
        <v>1328</v>
      </c>
      <c r="E13" s="753" t="s">
        <v>587</v>
      </c>
      <c r="F13" s="721" t="s">
        <v>587</v>
      </c>
      <c r="G13" s="733" t="s">
        <v>562</v>
      </c>
      <c r="H13" s="734" t="s">
        <v>562</v>
      </c>
      <c r="I13" s="636"/>
      <c r="J13" s="637" t="s">
        <v>1327</v>
      </c>
      <c r="K13" s="638" t="s">
        <v>1402</v>
      </c>
      <c r="L13" s="639"/>
      <c r="M13" s="640"/>
      <c r="N13" s="716"/>
      <c r="O13" s="404"/>
      <c r="P13" s="404"/>
      <c r="Q13" s="404"/>
      <c r="R13" s="404"/>
    </row>
    <row r="14" spans="1:18" ht="22.5">
      <c r="A14" s="906"/>
      <c r="B14" s="906"/>
      <c r="C14" s="907"/>
      <c r="D14" s="641" t="s">
        <v>1326</v>
      </c>
      <c r="E14" s="753" t="s">
        <v>587</v>
      </c>
      <c r="F14" s="721" t="s">
        <v>587</v>
      </c>
      <c r="G14" s="733" t="s">
        <v>587</v>
      </c>
      <c r="H14" s="734" t="s">
        <v>562</v>
      </c>
      <c r="I14" s="636"/>
      <c r="J14" s="638" t="s">
        <v>35</v>
      </c>
      <c r="K14" s="638" t="s">
        <v>1325</v>
      </c>
      <c r="L14" s="639"/>
      <c r="M14" s="640"/>
      <c r="N14" s="716"/>
      <c r="O14" s="404"/>
      <c r="P14" s="404"/>
      <c r="Q14" s="404"/>
      <c r="R14" s="404"/>
    </row>
    <row r="15" spans="1:18" ht="25.5">
      <c r="A15" s="906"/>
      <c r="B15" s="906"/>
      <c r="C15" s="907"/>
      <c r="D15" s="641" t="s">
        <v>1324</v>
      </c>
      <c r="E15" s="753" t="s">
        <v>845</v>
      </c>
      <c r="F15" s="721" t="s">
        <v>587</v>
      </c>
      <c r="G15" s="733" t="s">
        <v>587</v>
      </c>
      <c r="H15" s="734" t="s">
        <v>587</v>
      </c>
      <c r="I15" s="636"/>
      <c r="J15" s="638" t="s">
        <v>1323</v>
      </c>
      <c r="K15" s="638" t="s">
        <v>1433</v>
      </c>
      <c r="L15" s="639"/>
      <c r="M15" s="640"/>
      <c r="N15" s="716"/>
      <c r="O15" s="404"/>
      <c r="P15" s="404"/>
      <c r="Q15" s="404"/>
      <c r="R15" s="404"/>
    </row>
    <row r="16" spans="1:18" ht="45">
      <c r="A16" s="906"/>
      <c r="B16" s="906"/>
      <c r="C16" s="907"/>
      <c r="D16" s="641" t="s">
        <v>1322</v>
      </c>
      <c r="E16" s="753" t="s">
        <v>845</v>
      </c>
      <c r="F16" s="721" t="s">
        <v>587</v>
      </c>
      <c r="G16" s="733" t="s">
        <v>562</v>
      </c>
      <c r="H16" s="734" t="s">
        <v>587</v>
      </c>
      <c r="I16" s="636"/>
      <c r="J16" s="638" t="s">
        <v>1321</v>
      </c>
      <c r="K16" s="638" t="s">
        <v>1320</v>
      </c>
      <c r="L16" s="639"/>
      <c r="M16" s="640"/>
      <c r="N16" s="716"/>
      <c r="O16" s="404"/>
      <c r="P16" s="404"/>
      <c r="Q16" s="404"/>
      <c r="R16" s="404"/>
    </row>
    <row r="17" spans="1:18" ht="22.5">
      <c r="A17" s="906"/>
      <c r="B17" s="906"/>
      <c r="C17" s="907"/>
      <c r="D17" s="641" t="s">
        <v>1319</v>
      </c>
      <c r="E17" s="753" t="s">
        <v>587</v>
      </c>
      <c r="F17" s="721" t="s">
        <v>587</v>
      </c>
      <c r="G17" s="733" t="s">
        <v>587</v>
      </c>
      <c r="H17" s="734" t="s">
        <v>562</v>
      </c>
      <c r="I17" s="636"/>
      <c r="J17" s="637" t="s">
        <v>1318</v>
      </c>
      <c r="K17" s="638" t="s">
        <v>1317</v>
      </c>
      <c r="L17" s="639"/>
      <c r="M17" s="640"/>
      <c r="N17" s="716"/>
      <c r="O17" s="404"/>
      <c r="P17" s="404"/>
      <c r="Q17" s="404"/>
      <c r="R17" s="404"/>
    </row>
    <row r="18" spans="1:18" ht="25.5">
      <c r="A18" s="906"/>
      <c r="B18" s="906"/>
      <c r="C18" s="907"/>
      <c r="D18" s="641" t="s">
        <v>1316</v>
      </c>
      <c r="E18" s="752" t="s">
        <v>587</v>
      </c>
      <c r="F18" s="721"/>
      <c r="G18" s="733" t="s">
        <v>587</v>
      </c>
      <c r="H18" s="734" t="s">
        <v>587</v>
      </c>
      <c r="I18" s="636"/>
      <c r="J18" s="638" t="s">
        <v>983</v>
      </c>
      <c r="K18" s="644" t="s">
        <v>1315</v>
      </c>
      <c r="L18" s="639"/>
      <c r="M18" s="640"/>
      <c r="N18" s="716"/>
      <c r="O18" s="404"/>
      <c r="P18" s="404"/>
      <c r="Q18" s="404"/>
      <c r="R18" s="404"/>
    </row>
    <row r="19" spans="1:18" ht="22.5">
      <c r="A19" s="906"/>
      <c r="B19" s="906"/>
      <c r="C19" s="907"/>
      <c r="D19" s="641" t="s">
        <v>1314</v>
      </c>
      <c r="E19" s="752" t="s">
        <v>587</v>
      </c>
      <c r="F19" s="721" t="s">
        <v>587</v>
      </c>
      <c r="G19" s="733" t="s">
        <v>587</v>
      </c>
      <c r="H19" s="734" t="s">
        <v>587</v>
      </c>
      <c r="I19" s="636"/>
      <c r="J19" s="638" t="s">
        <v>982</v>
      </c>
      <c r="K19" s="644" t="s">
        <v>1434</v>
      </c>
      <c r="L19" s="639"/>
      <c r="M19" s="640"/>
      <c r="N19" s="716"/>
      <c r="O19" s="404"/>
      <c r="P19" s="404"/>
      <c r="Q19" s="404"/>
      <c r="R19" s="404"/>
    </row>
    <row r="20" spans="1:18" ht="22.5">
      <c r="A20" s="906"/>
      <c r="B20" s="906"/>
      <c r="C20" s="907"/>
      <c r="D20" s="641" t="s">
        <v>1313</v>
      </c>
      <c r="E20" s="752" t="s">
        <v>587</v>
      </c>
      <c r="F20" s="721" t="s">
        <v>587</v>
      </c>
      <c r="G20" s="733" t="s">
        <v>562</v>
      </c>
      <c r="H20" s="734" t="s">
        <v>562</v>
      </c>
      <c r="I20" s="636"/>
      <c r="J20" s="638" t="s">
        <v>984</v>
      </c>
      <c r="K20" s="644" t="s">
        <v>1403</v>
      </c>
      <c r="L20" s="639"/>
      <c r="M20" s="640"/>
      <c r="N20" s="716"/>
      <c r="O20" s="404"/>
      <c r="P20" s="404"/>
      <c r="Q20" s="404"/>
      <c r="R20" s="404"/>
    </row>
    <row r="21" spans="1:18" ht="25.5">
      <c r="A21" s="906"/>
      <c r="B21" s="906"/>
      <c r="C21" s="677" t="s">
        <v>1038</v>
      </c>
      <c r="D21" s="641" t="s">
        <v>1039</v>
      </c>
      <c r="E21" s="752"/>
      <c r="F21" s="721" t="s">
        <v>587</v>
      </c>
      <c r="G21" s="733" t="s">
        <v>562</v>
      </c>
      <c r="H21" s="734" t="s">
        <v>562</v>
      </c>
      <c r="I21" s="636"/>
      <c r="J21" s="646"/>
      <c r="K21" s="638" t="s">
        <v>1312</v>
      </c>
      <c r="L21" s="639"/>
      <c r="M21" s="640"/>
      <c r="N21" s="716" t="s">
        <v>1455</v>
      </c>
      <c r="O21" s="404"/>
      <c r="P21" s="404"/>
      <c r="Q21" s="404"/>
      <c r="R21" s="404"/>
    </row>
    <row r="22" spans="1:18" ht="33.75">
      <c r="A22" s="906"/>
      <c r="B22" s="906"/>
      <c r="C22" s="677" t="s">
        <v>859</v>
      </c>
      <c r="D22" s="641" t="s">
        <v>1311</v>
      </c>
      <c r="E22" s="752"/>
      <c r="F22" s="721" t="s">
        <v>562</v>
      </c>
      <c r="G22" s="733" t="s">
        <v>562</v>
      </c>
      <c r="H22" s="734" t="s">
        <v>562</v>
      </c>
      <c r="I22" s="636"/>
      <c r="J22" s="637" t="s">
        <v>1310</v>
      </c>
      <c r="K22" s="638" t="s">
        <v>1309</v>
      </c>
      <c r="L22" s="639"/>
      <c r="M22" s="640"/>
      <c r="N22" s="716"/>
      <c r="O22" s="404"/>
      <c r="P22" s="404"/>
      <c r="Q22" s="404"/>
      <c r="R22" s="404"/>
    </row>
    <row r="23" spans="1:18" ht="25.5">
      <c r="A23" s="906"/>
      <c r="B23" s="906"/>
      <c r="C23" s="647" t="s">
        <v>1072</v>
      </c>
      <c r="D23" s="641" t="s">
        <v>1308</v>
      </c>
      <c r="E23" s="753"/>
      <c r="F23" s="721"/>
      <c r="G23" s="733" t="s">
        <v>562</v>
      </c>
      <c r="H23" s="734" t="s">
        <v>562</v>
      </c>
      <c r="I23" s="636"/>
      <c r="J23" s="637" t="s">
        <v>1307</v>
      </c>
      <c r="K23" s="638" t="s">
        <v>1306</v>
      </c>
      <c r="L23" s="640" t="s">
        <v>1465</v>
      </c>
      <c r="M23" s="640"/>
      <c r="N23" s="716"/>
      <c r="O23" s="404"/>
      <c r="P23" s="404"/>
      <c r="Q23" s="404"/>
      <c r="R23" s="404"/>
    </row>
    <row r="24" spans="1:18" ht="45">
      <c r="A24" s="908" t="s">
        <v>562</v>
      </c>
      <c r="B24" s="908" t="s">
        <v>860</v>
      </c>
      <c r="C24" s="909" t="s">
        <v>495</v>
      </c>
      <c r="D24" s="422" t="s">
        <v>1023</v>
      </c>
      <c r="E24" s="754"/>
      <c r="F24" s="722" t="s">
        <v>587</v>
      </c>
      <c r="G24" s="735" t="s">
        <v>587</v>
      </c>
      <c r="H24" s="736" t="s">
        <v>587</v>
      </c>
      <c r="I24" s="428"/>
      <c r="J24" s="574" t="s">
        <v>1305</v>
      </c>
      <c r="K24" s="523" t="s">
        <v>1304</v>
      </c>
      <c r="L24" s="584"/>
      <c r="M24" s="406"/>
      <c r="N24" s="716"/>
    </row>
    <row r="25" spans="1:18" ht="33.75">
      <c r="A25" s="908"/>
      <c r="B25" s="908"/>
      <c r="C25" s="909"/>
      <c r="D25" s="422" t="s">
        <v>1303</v>
      </c>
      <c r="E25" s="754"/>
      <c r="F25" s="722" t="s">
        <v>587</v>
      </c>
      <c r="G25" s="735" t="s">
        <v>587</v>
      </c>
      <c r="H25" s="736" t="s">
        <v>562</v>
      </c>
      <c r="I25" s="428"/>
      <c r="J25" s="574" t="s">
        <v>1302</v>
      </c>
      <c r="K25" s="523" t="s">
        <v>1301</v>
      </c>
      <c r="L25" s="584"/>
      <c r="M25" s="406"/>
      <c r="N25" s="716"/>
    </row>
    <row r="26" spans="1:18" ht="33.75">
      <c r="A26" s="908"/>
      <c r="B26" s="908"/>
      <c r="C26" s="909"/>
      <c r="D26" s="422" t="s">
        <v>1024</v>
      </c>
      <c r="E26" s="754"/>
      <c r="F26" s="722" t="s">
        <v>587</v>
      </c>
      <c r="G26" s="735" t="s">
        <v>587</v>
      </c>
      <c r="H26" s="736" t="s">
        <v>587</v>
      </c>
      <c r="I26" s="428"/>
      <c r="J26" s="574" t="s">
        <v>1300</v>
      </c>
      <c r="K26" s="523" t="s">
        <v>1404</v>
      </c>
      <c r="L26" s="584"/>
      <c r="M26" s="406"/>
      <c r="N26" s="716"/>
    </row>
    <row r="27" spans="1:18" ht="123.75">
      <c r="A27" s="908"/>
      <c r="B27" s="908"/>
      <c r="C27" s="670" t="s">
        <v>1020</v>
      </c>
      <c r="D27" s="422" t="s">
        <v>1299</v>
      </c>
      <c r="E27" s="754"/>
      <c r="F27" s="722" t="s">
        <v>562</v>
      </c>
      <c r="G27" s="735" t="s">
        <v>587</v>
      </c>
      <c r="H27" s="736" t="s">
        <v>562</v>
      </c>
      <c r="I27" s="428"/>
      <c r="J27" s="523" t="s">
        <v>1298</v>
      </c>
      <c r="K27" s="594" t="s">
        <v>1297</v>
      </c>
      <c r="L27" s="584"/>
      <c r="M27" s="406"/>
      <c r="N27" s="716" t="s">
        <v>1456</v>
      </c>
    </row>
    <row r="28" spans="1:18" ht="38.25">
      <c r="A28" s="908"/>
      <c r="B28" s="908"/>
      <c r="C28" s="670" t="s">
        <v>1349</v>
      </c>
      <c r="D28" s="422" t="s">
        <v>1350</v>
      </c>
      <c r="E28" s="754"/>
      <c r="F28" s="722"/>
      <c r="G28" s="735"/>
      <c r="H28" s="736"/>
      <c r="I28" s="428"/>
      <c r="J28" s="574"/>
      <c r="K28" s="594" t="s">
        <v>1351</v>
      </c>
      <c r="L28" s="584"/>
      <c r="M28" s="406"/>
      <c r="N28" s="716"/>
    </row>
    <row r="29" spans="1:18" ht="63.75">
      <c r="A29" s="908"/>
      <c r="B29" s="908"/>
      <c r="C29" s="670" t="s">
        <v>1083</v>
      </c>
      <c r="D29" s="422" t="s">
        <v>1296</v>
      </c>
      <c r="E29" s="754" t="s">
        <v>587</v>
      </c>
      <c r="F29" s="722" t="s">
        <v>587</v>
      </c>
      <c r="G29" s="735" t="s">
        <v>562</v>
      </c>
      <c r="H29" s="736" t="s">
        <v>562</v>
      </c>
      <c r="I29" s="428"/>
      <c r="J29" s="574" t="s">
        <v>1295</v>
      </c>
      <c r="K29" s="523" t="s">
        <v>1294</v>
      </c>
      <c r="L29" s="584"/>
      <c r="M29" s="406"/>
      <c r="N29" s="716"/>
    </row>
    <row r="30" spans="1:18" ht="38.25">
      <c r="A30" s="908"/>
      <c r="B30" s="908"/>
      <c r="C30" s="670" t="s">
        <v>1060</v>
      </c>
      <c r="D30" s="422" t="s">
        <v>1293</v>
      </c>
      <c r="E30" s="754" t="s">
        <v>1467</v>
      </c>
      <c r="F30" s="722" t="s">
        <v>562</v>
      </c>
      <c r="G30" s="735" t="s">
        <v>587</v>
      </c>
      <c r="H30" s="736" t="s">
        <v>562</v>
      </c>
      <c r="I30" s="428"/>
      <c r="J30" s="574" t="s">
        <v>1292</v>
      </c>
      <c r="K30" s="523" t="s">
        <v>1291</v>
      </c>
      <c r="L30" s="584"/>
      <c r="M30" s="406"/>
      <c r="N30" s="716"/>
    </row>
    <row r="31" spans="1:18" ht="51">
      <c r="A31" s="908"/>
      <c r="B31" s="908"/>
      <c r="C31" s="670" t="s">
        <v>1059</v>
      </c>
      <c r="D31" s="422" t="s">
        <v>1288</v>
      </c>
      <c r="E31" s="754" t="s">
        <v>587</v>
      </c>
      <c r="F31" s="722" t="s">
        <v>562</v>
      </c>
      <c r="G31" s="735" t="s">
        <v>587</v>
      </c>
      <c r="H31" s="736" t="s">
        <v>562</v>
      </c>
      <c r="I31" s="428"/>
      <c r="J31" s="574" t="s">
        <v>1287</v>
      </c>
      <c r="K31" s="523" t="s">
        <v>1290</v>
      </c>
      <c r="L31" s="584"/>
      <c r="M31" s="406"/>
      <c r="N31" s="716"/>
    </row>
    <row r="32" spans="1:18" ht="51">
      <c r="A32" s="908"/>
      <c r="B32" s="908"/>
      <c r="C32" s="670" t="s">
        <v>1002</v>
      </c>
      <c r="D32" s="422" t="s">
        <v>1288</v>
      </c>
      <c r="E32" s="754" t="s">
        <v>562</v>
      </c>
      <c r="F32" s="722" t="s">
        <v>562</v>
      </c>
      <c r="G32" s="735" t="s">
        <v>587</v>
      </c>
      <c r="H32" s="736" t="s">
        <v>562</v>
      </c>
      <c r="I32" s="428"/>
      <c r="J32" s="574" t="s">
        <v>1287</v>
      </c>
      <c r="K32" s="523" t="s">
        <v>1289</v>
      </c>
      <c r="L32" s="584"/>
      <c r="M32" s="406"/>
      <c r="N32" s="716"/>
    </row>
    <row r="33" spans="1:14" ht="25.5">
      <c r="A33" s="908"/>
      <c r="B33" s="908"/>
      <c r="C33" s="670" t="s">
        <v>1081</v>
      </c>
      <c r="D33" s="422" t="s">
        <v>1288</v>
      </c>
      <c r="E33" s="754" t="s">
        <v>587</v>
      </c>
      <c r="F33" s="722" t="s">
        <v>587</v>
      </c>
      <c r="G33" s="735" t="s">
        <v>587</v>
      </c>
      <c r="H33" s="736" t="s">
        <v>587</v>
      </c>
      <c r="I33" s="428"/>
      <c r="J33" s="574" t="s">
        <v>1287</v>
      </c>
      <c r="K33" s="523" t="s">
        <v>1286</v>
      </c>
      <c r="L33" s="584"/>
      <c r="M33" s="406"/>
      <c r="N33" s="716"/>
    </row>
    <row r="34" spans="1:14" ht="51">
      <c r="A34" s="908"/>
      <c r="B34" s="908"/>
      <c r="C34" s="670" t="s">
        <v>969</v>
      </c>
      <c r="D34" s="422" t="s">
        <v>1285</v>
      </c>
      <c r="E34" s="754" t="s">
        <v>587</v>
      </c>
      <c r="F34" s="722"/>
      <c r="G34" s="735" t="s">
        <v>587</v>
      </c>
      <c r="H34" s="736" t="s">
        <v>587</v>
      </c>
      <c r="I34" s="428"/>
      <c r="J34" s="574" t="s">
        <v>1405</v>
      </c>
      <c r="K34" s="523" t="s">
        <v>1406</v>
      </c>
      <c r="L34" s="584"/>
      <c r="M34" s="406"/>
      <c r="N34" s="716"/>
    </row>
    <row r="35" spans="1:14" ht="25.5">
      <c r="A35" s="908"/>
      <c r="B35" s="908"/>
      <c r="C35" s="670" t="s">
        <v>1003</v>
      </c>
      <c r="D35" s="422" t="s">
        <v>1284</v>
      </c>
      <c r="E35" s="754" t="s">
        <v>562</v>
      </c>
      <c r="F35" s="722" t="s">
        <v>562</v>
      </c>
      <c r="G35" s="735" t="s">
        <v>562</v>
      </c>
      <c r="H35" s="736" t="s">
        <v>562</v>
      </c>
      <c r="I35" s="428"/>
      <c r="J35" s="574" t="s">
        <v>1283</v>
      </c>
      <c r="K35" s="523" t="s">
        <v>1407</v>
      </c>
      <c r="L35" s="584"/>
      <c r="M35" s="406"/>
      <c r="N35" s="716"/>
    </row>
    <row r="36" spans="1:14" ht="25.5">
      <c r="A36" s="908"/>
      <c r="B36" s="908"/>
      <c r="C36" s="910" t="s">
        <v>1080</v>
      </c>
      <c r="D36" s="422" t="s">
        <v>1282</v>
      </c>
      <c r="E36" s="754"/>
      <c r="F36" s="722" t="s">
        <v>587</v>
      </c>
      <c r="G36" s="735" t="s">
        <v>562</v>
      </c>
      <c r="H36" s="736" t="s">
        <v>562</v>
      </c>
      <c r="I36" s="428"/>
      <c r="J36" s="574" t="s">
        <v>1281</v>
      </c>
      <c r="K36" s="523"/>
      <c r="L36" s="584"/>
      <c r="M36" s="406"/>
      <c r="N36" s="1009" t="s">
        <v>1457</v>
      </c>
    </row>
    <row r="37" spans="1:14" ht="38.25">
      <c r="A37" s="908"/>
      <c r="B37" s="908"/>
      <c r="C37" s="911"/>
      <c r="D37" s="422" t="s">
        <v>1280</v>
      </c>
      <c r="E37" s="754" t="s">
        <v>562</v>
      </c>
      <c r="F37" s="722"/>
      <c r="G37" s="735" t="s">
        <v>562</v>
      </c>
      <c r="H37" s="736" t="s">
        <v>562</v>
      </c>
      <c r="I37" s="428"/>
      <c r="J37" s="574" t="s">
        <v>1279</v>
      </c>
      <c r="K37" s="523" t="s">
        <v>1278</v>
      </c>
      <c r="L37" s="584"/>
      <c r="M37" s="406"/>
      <c r="N37" s="1010"/>
    </row>
    <row r="38" spans="1:14" ht="90">
      <c r="A38" s="908"/>
      <c r="B38" s="908"/>
      <c r="C38" s="670" t="s">
        <v>1058</v>
      </c>
      <c r="D38" s="422" t="s">
        <v>1277</v>
      </c>
      <c r="E38" s="754" t="s">
        <v>562</v>
      </c>
      <c r="F38" s="722" t="s">
        <v>562</v>
      </c>
      <c r="G38" s="735" t="s">
        <v>587</v>
      </c>
      <c r="H38" s="736" t="s">
        <v>562</v>
      </c>
      <c r="I38" s="428"/>
      <c r="J38" s="574" t="s">
        <v>1276</v>
      </c>
      <c r="K38" s="523" t="s">
        <v>1275</v>
      </c>
      <c r="L38" s="584"/>
      <c r="M38" s="406"/>
      <c r="N38" s="716"/>
    </row>
    <row r="39" spans="1:14" ht="25.5">
      <c r="A39" s="916" t="s">
        <v>587</v>
      </c>
      <c r="B39" s="916" t="s">
        <v>1043</v>
      </c>
      <c r="C39" s="919" t="s">
        <v>1028</v>
      </c>
      <c r="D39" s="425" t="s">
        <v>1274</v>
      </c>
      <c r="E39" s="755"/>
      <c r="F39" s="723" t="s">
        <v>587</v>
      </c>
      <c r="G39" s="737" t="s">
        <v>562</v>
      </c>
      <c r="H39" s="738" t="s">
        <v>562</v>
      </c>
      <c r="I39" s="429"/>
      <c r="J39" s="598"/>
      <c r="K39" s="529"/>
      <c r="L39" s="585"/>
      <c r="M39" s="617"/>
      <c r="N39" s="716"/>
    </row>
    <row r="40" spans="1:14" ht="45">
      <c r="A40" s="917"/>
      <c r="B40" s="917"/>
      <c r="C40" s="920"/>
      <c r="D40" s="425" t="s">
        <v>1079</v>
      </c>
      <c r="E40" s="755"/>
      <c r="F40" s="723" t="s">
        <v>587</v>
      </c>
      <c r="G40" s="737" t="s">
        <v>562</v>
      </c>
      <c r="H40" s="738" t="s">
        <v>562</v>
      </c>
      <c r="I40" s="429"/>
      <c r="J40" s="599" t="s">
        <v>1273</v>
      </c>
      <c r="K40" s="529" t="s">
        <v>1272</v>
      </c>
      <c r="L40" s="585"/>
      <c r="M40" s="617"/>
      <c r="N40" s="716"/>
    </row>
    <row r="41" spans="1:14" ht="51">
      <c r="A41" s="917"/>
      <c r="B41" s="917"/>
      <c r="C41" s="331" t="s">
        <v>1271</v>
      </c>
      <c r="D41" s="425" t="s">
        <v>1270</v>
      </c>
      <c r="E41" s="755"/>
      <c r="F41" s="723"/>
      <c r="G41" s="737" t="s">
        <v>562</v>
      </c>
      <c r="H41" s="738" t="s">
        <v>562</v>
      </c>
      <c r="I41" s="429"/>
      <c r="J41" s="599" t="s">
        <v>1269</v>
      </c>
      <c r="K41" s="591" t="s">
        <v>1408</v>
      </c>
      <c r="L41" s="585"/>
      <c r="M41" s="617"/>
      <c r="N41" s="716"/>
    </row>
    <row r="42" spans="1:14" ht="51">
      <c r="A42" s="917"/>
      <c r="B42" s="917"/>
      <c r="C42" s="331" t="s">
        <v>1268</v>
      </c>
      <c r="D42" s="425" t="s">
        <v>1409</v>
      </c>
      <c r="E42" s="755"/>
      <c r="F42" s="723"/>
      <c r="G42" s="737"/>
      <c r="H42" s="738"/>
      <c r="I42" s="429"/>
      <c r="J42" s="599" t="s">
        <v>1267</v>
      </c>
      <c r="K42" s="591" t="s">
        <v>1266</v>
      </c>
      <c r="L42" s="585"/>
      <c r="M42" s="617"/>
      <c r="N42" s="716"/>
    </row>
    <row r="43" spans="1:14" ht="33.75">
      <c r="A43" s="917"/>
      <c r="B43" s="917"/>
      <c r="C43" s="331" t="s">
        <v>1265</v>
      </c>
      <c r="D43" s="425" t="s">
        <v>1264</v>
      </c>
      <c r="E43" s="755"/>
      <c r="F43" s="723"/>
      <c r="G43" s="737" t="s">
        <v>562</v>
      </c>
      <c r="H43" s="738" t="s">
        <v>562</v>
      </c>
      <c r="I43" s="429"/>
      <c r="J43" s="598"/>
      <c r="K43" s="529" t="s">
        <v>1263</v>
      </c>
      <c r="L43" s="585"/>
      <c r="M43" s="617"/>
      <c r="N43" s="1009" t="s">
        <v>1458</v>
      </c>
    </row>
    <row r="44" spans="1:14" ht="25.5">
      <c r="A44" s="917"/>
      <c r="B44" s="917"/>
      <c r="C44" s="331" t="s">
        <v>1262</v>
      </c>
      <c r="D44" s="425" t="s">
        <v>1261</v>
      </c>
      <c r="E44" s="755"/>
      <c r="F44" s="723" t="s">
        <v>587</v>
      </c>
      <c r="G44" s="737" t="s">
        <v>562</v>
      </c>
      <c r="H44" s="738" t="s">
        <v>562</v>
      </c>
      <c r="I44" s="429"/>
      <c r="J44" s="598"/>
      <c r="K44" s="529" t="s">
        <v>1260</v>
      </c>
      <c r="L44" s="585"/>
      <c r="M44" s="617"/>
      <c r="N44" s="1011"/>
    </row>
    <row r="45" spans="1:14" ht="38.25">
      <c r="A45" s="917"/>
      <c r="B45" s="917"/>
      <c r="C45" s="331" t="s">
        <v>1259</v>
      </c>
      <c r="D45" s="425" t="s">
        <v>1258</v>
      </c>
      <c r="E45" s="755"/>
      <c r="F45" s="723"/>
      <c r="G45" s="737" t="s">
        <v>562</v>
      </c>
      <c r="H45" s="738" t="s">
        <v>562</v>
      </c>
      <c r="I45" s="429"/>
      <c r="J45" s="598"/>
      <c r="K45" s="529" t="s">
        <v>1257</v>
      </c>
      <c r="L45" s="585"/>
      <c r="M45" s="617"/>
      <c r="N45" s="1010"/>
    </row>
    <row r="46" spans="1:14" ht="45">
      <c r="A46" s="917"/>
      <c r="B46" s="917"/>
      <c r="C46" s="331" t="s">
        <v>1015</v>
      </c>
      <c r="D46" s="425" t="s">
        <v>1256</v>
      </c>
      <c r="E46" s="755"/>
      <c r="F46" s="723"/>
      <c r="G46" s="737" t="s">
        <v>562</v>
      </c>
      <c r="H46" s="738" t="s">
        <v>562</v>
      </c>
      <c r="I46" s="429"/>
      <c r="J46" s="599" t="s">
        <v>1255</v>
      </c>
      <c r="K46" s="529" t="s">
        <v>1254</v>
      </c>
      <c r="L46" s="585"/>
      <c r="M46" s="617"/>
      <c r="N46" s="716"/>
    </row>
    <row r="47" spans="1:14" ht="45">
      <c r="A47" s="917"/>
      <c r="B47" s="917"/>
      <c r="C47" s="331" t="s">
        <v>1253</v>
      </c>
      <c r="D47" s="425" t="s">
        <v>1252</v>
      </c>
      <c r="E47" s="755"/>
      <c r="F47" s="723"/>
      <c r="G47" s="737" t="s">
        <v>1462</v>
      </c>
      <c r="H47" s="738" t="s">
        <v>1462</v>
      </c>
      <c r="I47" s="429"/>
      <c r="J47" s="598"/>
      <c r="K47" s="529" t="s">
        <v>1251</v>
      </c>
      <c r="L47" s="585"/>
      <c r="M47" s="617"/>
      <c r="N47" s="716"/>
    </row>
    <row r="48" spans="1:14" ht="25.5">
      <c r="A48" s="917"/>
      <c r="B48" s="917"/>
      <c r="C48" s="331" t="s">
        <v>505</v>
      </c>
      <c r="D48" s="425" t="s">
        <v>1250</v>
      </c>
      <c r="E48" s="755"/>
      <c r="F48" s="723" t="s">
        <v>587</v>
      </c>
      <c r="G48" s="737" t="s">
        <v>562</v>
      </c>
      <c r="H48" s="738" t="s">
        <v>562</v>
      </c>
      <c r="I48" s="429"/>
      <c r="J48" s="598"/>
      <c r="K48" s="529" t="s">
        <v>1249</v>
      </c>
      <c r="L48" s="585"/>
      <c r="M48" s="617"/>
      <c r="N48" s="716"/>
    </row>
    <row r="49" spans="1:14" ht="33.75">
      <c r="A49" s="917"/>
      <c r="B49" s="917"/>
      <c r="C49" s="331" t="s">
        <v>1014</v>
      </c>
      <c r="D49" s="425" t="s">
        <v>1248</v>
      </c>
      <c r="E49" s="755"/>
      <c r="F49" s="723"/>
      <c r="G49" s="737" t="s">
        <v>562</v>
      </c>
      <c r="H49" s="738" t="s">
        <v>562</v>
      </c>
      <c r="I49" s="429"/>
      <c r="J49" s="598"/>
      <c r="K49" s="529" t="s">
        <v>1410</v>
      </c>
      <c r="L49" s="585"/>
      <c r="M49" s="617"/>
      <c r="N49" s="716"/>
    </row>
    <row r="50" spans="1:14" ht="51">
      <c r="A50" s="917"/>
      <c r="B50" s="917"/>
      <c r="C50" s="331" t="s">
        <v>507</v>
      </c>
      <c r="D50" s="425" t="s">
        <v>1247</v>
      </c>
      <c r="E50" s="755"/>
      <c r="F50" s="723"/>
      <c r="G50" s="737" t="s">
        <v>562</v>
      </c>
      <c r="H50" s="738" t="s">
        <v>562</v>
      </c>
      <c r="I50" s="429"/>
      <c r="J50" s="598"/>
      <c r="K50" s="529" t="s">
        <v>1411</v>
      </c>
      <c r="L50" s="585"/>
      <c r="M50" s="617"/>
      <c r="N50" s="716"/>
    </row>
    <row r="51" spans="1:14" ht="38.25">
      <c r="A51" s="917"/>
      <c r="B51" s="917"/>
      <c r="C51" s="331" t="s">
        <v>971</v>
      </c>
      <c r="D51" s="425" t="s">
        <v>1246</v>
      </c>
      <c r="E51" s="755"/>
      <c r="F51" s="723"/>
      <c r="G51" s="737" t="s">
        <v>562</v>
      </c>
      <c r="H51" s="738" t="s">
        <v>562</v>
      </c>
      <c r="I51" s="429"/>
      <c r="J51" s="599" t="s">
        <v>1245</v>
      </c>
      <c r="K51" s="529" t="s">
        <v>1244</v>
      </c>
      <c r="L51" s="585"/>
      <c r="M51" s="617"/>
      <c r="N51" s="716"/>
    </row>
    <row r="52" spans="1:14" ht="38.25">
      <c r="A52" s="918"/>
      <c r="B52" s="918"/>
      <c r="C52" s="338" t="s">
        <v>986</v>
      </c>
      <c r="D52" s="426" t="s">
        <v>1243</v>
      </c>
      <c r="E52" s="755"/>
      <c r="F52" s="723" t="s">
        <v>562</v>
      </c>
      <c r="G52" s="737" t="s">
        <v>562</v>
      </c>
      <c r="H52" s="738" t="s">
        <v>562</v>
      </c>
      <c r="I52" s="429"/>
      <c r="J52" s="598"/>
      <c r="K52" s="592" t="s">
        <v>1242</v>
      </c>
      <c r="L52" s="585"/>
      <c r="M52" s="617"/>
      <c r="N52" s="716"/>
    </row>
    <row r="53" spans="1:14" ht="12.75">
      <c r="A53" s="921" t="s">
        <v>562</v>
      </c>
      <c r="B53" s="921" t="s">
        <v>577</v>
      </c>
      <c r="C53" s="922" t="s">
        <v>987</v>
      </c>
      <c r="D53" s="423" t="s">
        <v>861</v>
      </c>
      <c r="E53" s="756"/>
      <c r="F53" s="724"/>
      <c r="G53" s="732" t="s">
        <v>562</v>
      </c>
      <c r="H53" s="739" t="s">
        <v>562</v>
      </c>
      <c r="I53" s="430"/>
      <c r="J53" s="913" t="s">
        <v>1241</v>
      </c>
      <c r="K53" s="913" t="s">
        <v>1240</v>
      </c>
      <c r="L53" s="496"/>
      <c r="M53" s="618"/>
      <c r="N53" s="716"/>
    </row>
    <row r="54" spans="1:14" ht="12.75">
      <c r="A54" s="921"/>
      <c r="B54" s="921"/>
      <c r="C54" s="923"/>
      <c r="D54" s="423" t="s">
        <v>862</v>
      </c>
      <c r="E54" s="756"/>
      <c r="F54" s="724"/>
      <c r="G54" s="732" t="s">
        <v>562</v>
      </c>
      <c r="H54" s="739" t="s">
        <v>562</v>
      </c>
      <c r="I54" s="430"/>
      <c r="J54" s="915"/>
      <c r="K54" s="915"/>
      <c r="L54" s="496"/>
      <c r="M54" s="618"/>
      <c r="N54" s="716"/>
    </row>
    <row r="55" spans="1:14" ht="12.75">
      <c r="A55" s="921"/>
      <c r="B55" s="921"/>
      <c r="C55" s="923"/>
      <c r="D55" s="423" t="s">
        <v>863</v>
      </c>
      <c r="E55" s="756"/>
      <c r="F55" s="724"/>
      <c r="G55" s="732" t="s">
        <v>562</v>
      </c>
      <c r="H55" s="739" t="s">
        <v>562</v>
      </c>
      <c r="I55" s="430"/>
      <c r="J55" s="915"/>
      <c r="K55" s="915"/>
      <c r="L55" s="496"/>
      <c r="M55" s="618"/>
      <c r="N55" s="716"/>
    </row>
    <row r="56" spans="1:14" ht="12.75">
      <c r="A56" s="921"/>
      <c r="B56" s="921"/>
      <c r="C56" s="923"/>
      <c r="D56" s="423" t="s">
        <v>864</v>
      </c>
      <c r="E56" s="756"/>
      <c r="F56" s="724"/>
      <c r="G56" s="732" t="s">
        <v>562</v>
      </c>
      <c r="H56" s="739" t="s">
        <v>562</v>
      </c>
      <c r="I56" s="430"/>
      <c r="J56" s="915"/>
      <c r="K56" s="915"/>
      <c r="L56" s="496"/>
      <c r="M56" s="618"/>
      <c r="N56" s="716"/>
    </row>
    <row r="57" spans="1:14" ht="12.75">
      <c r="A57" s="921"/>
      <c r="B57" s="921"/>
      <c r="C57" s="923"/>
      <c r="D57" s="423" t="s">
        <v>865</v>
      </c>
      <c r="E57" s="756"/>
      <c r="F57" s="724"/>
      <c r="G57" s="732" t="s">
        <v>562</v>
      </c>
      <c r="H57" s="739" t="s">
        <v>562</v>
      </c>
      <c r="I57" s="430"/>
      <c r="J57" s="915"/>
      <c r="K57" s="915"/>
      <c r="L57" s="496"/>
      <c r="M57" s="618"/>
      <c r="N57" s="716"/>
    </row>
    <row r="58" spans="1:14" ht="12.75">
      <c r="A58" s="921"/>
      <c r="B58" s="921"/>
      <c r="C58" s="924"/>
      <c r="D58" s="423" t="s">
        <v>866</v>
      </c>
      <c r="E58" s="756"/>
      <c r="F58" s="724"/>
      <c r="G58" s="732" t="s">
        <v>562</v>
      </c>
      <c r="H58" s="739" t="s">
        <v>562</v>
      </c>
      <c r="I58" s="430"/>
      <c r="J58" s="914"/>
      <c r="K58" s="914"/>
      <c r="L58" s="496"/>
      <c r="M58" s="618"/>
      <c r="N58" s="716"/>
    </row>
    <row r="59" spans="1:14" ht="12.75">
      <c r="A59" s="921"/>
      <c r="B59" s="921"/>
      <c r="C59" s="912" t="s">
        <v>1025</v>
      </c>
      <c r="D59" s="423" t="s">
        <v>989</v>
      </c>
      <c r="E59" s="756"/>
      <c r="F59" s="724" t="s">
        <v>587</v>
      </c>
      <c r="G59" s="732" t="s">
        <v>562</v>
      </c>
      <c r="H59" s="739" t="s">
        <v>562</v>
      </c>
      <c r="I59" s="430"/>
      <c r="J59" s="913" t="s">
        <v>1239</v>
      </c>
      <c r="K59" s="913" t="s">
        <v>1238</v>
      </c>
      <c r="L59" s="496"/>
      <c r="M59" s="618"/>
      <c r="N59" s="1009" t="s">
        <v>1459</v>
      </c>
    </row>
    <row r="60" spans="1:14" ht="12.75">
      <c r="A60" s="921"/>
      <c r="B60" s="921"/>
      <c r="C60" s="912"/>
      <c r="D60" s="423" t="s">
        <v>863</v>
      </c>
      <c r="E60" s="756"/>
      <c r="F60" s="724" t="s">
        <v>587</v>
      </c>
      <c r="G60" s="732" t="s">
        <v>562</v>
      </c>
      <c r="H60" s="739" t="s">
        <v>562</v>
      </c>
      <c r="I60" s="430"/>
      <c r="J60" s="915"/>
      <c r="K60" s="915"/>
      <c r="L60" s="496"/>
      <c r="M60" s="618"/>
      <c r="N60" s="1010"/>
    </row>
    <row r="61" spans="1:14" ht="12.75">
      <c r="A61" s="921"/>
      <c r="B61" s="921"/>
      <c r="C61" s="912"/>
      <c r="D61" s="423" t="s">
        <v>862</v>
      </c>
      <c r="E61" s="756"/>
      <c r="F61" s="724"/>
      <c r="G61" s="732" t="s">
        <v>562</v>
      </c>
      <c r="H61" s="739" t="s">
        <v>562</v>
      </c>
      <c r="I61" s="430"/>
      <c r="J61" s="915"/>
      <c r="K61" s="915"/>
      <c r="L61" s="496"/>
      <c r="M61" s="618"/>
      <c r="N61" s="716"/>
    </row>
    <row r="62" spans="1:14" ht="12.75">
      <c r="A62" s="921"/>
      <c r="B62" s="921"/>
      <c r="C62" s="912"/>
      <c r="D62" s="423" t="s">
        <v>861</v>
      </c>
      <c r="E62" s="756"/>
      <c r="F62" s="724"/>
      <c r="G62" s="732" t="s">
        <v>562</v>
      </c>
      <c r="H62" s="739" t="s">
        <v>562</v>
      </c>
      <c r="I62" s="430"/>
      <c r="J62" s="915"/>
      <c r="K62" s="915"/>
      <c r="L62" s="496"/>
      <c r="M62" s="618"/>
      <c r="N62" s="716"/>
    </row>
    <row r="63" spans="1:14" ht="25.5">
      <c r="A63" s="921"/>
      <c r="B63" s="921"/>
      <c r="C63" s="912"/>
      <c r="D63" s="423" t="s">
        <v>988</v>
      </c>
      <c r="E63" s="756"/>
      <c r="F63" s="724"/>
      <c r="G63" s="732" t="s">
        <v>562</v>
      </c>
      <c r="H63" s="739" t="s">
        <v>562</v>
      </c>
      <c r="I63" s="430"/>
      <c r="J63" s="915"/>
      <c r="K63" s="915"/>
      <c r="L63" s="496"/>
      <c r="M63" s="618"/>
      <c r="N63" s="716"/>
    </row>
    <row r="64" spans="1:14" ht="12.75">
      <c r="A64" s="921"/>
      <c r="B64" s="921"/>
      <c r="C64" s="912"/>
      <c r="D64" s="423" t="s">
        <v>865</v>
      </c>
      <c r="E64" s="756"/>
      <c r="F64" s="724"/>
      <c r="G64" s="732" t="s">
        <v>562</v>
      </c>
      <c r="H64" s="739" t="s">
        <v>562</v>
      </c>
      <c r="I64" s="430"/>
      <c r="J64" s="915"/>
      <c r="K64" s="915"/>
      <c r="L64" s="496"/>
      <c r="M64" s="618"/>
      <c r="N64" s="716"/>
    </row>
    <row r="65" spans="1:14" ht="12.75">
      <c r="A65" s="921"/>
      <c r="B65" s="921"/>
      <c r="C65" s="912"/>
      <c r="D65" s="423" t="s">
        <v>864</v>
      </c>
      <c r="E65" s="756"/>
      <c r="F65" s="724"/>
      <c r="G65" s="732" t="s">
        <v>562</v>
      </c>
      <c r="H65" s="739" t="s">
        <v>562</v>
      </c>
      <c r="I65" s="430"/>
      <c r="J65" s="914"/>
      <c r="K65" s="914"/>
      <c r="L65" s="496"/>
      <c r="M65" s="618"/>
      <c r="N65" s="716"/>
    </row>
    <row r="66" spans="1:14" ht="25.5">
      <c r="A66" s="921"/>
      <c r="B66" s="921"/>
      <c r="C66" s="912" t="s">
        <v>1032</v>
      </c>
      <c r="D66" s="423" t="s">
        <v>1237</v>
      </c>
      <c r="E66" s="756"/>
      <c r="F66" s="724"/>
      <c r="G66" s="732" t="s">
        <v>587</v>
      </c>
      <c r="H66" s="739" t="s">
        <v>562</v>
      </c>
      <c r="I66" s="430"/>
      <c r="J66" s="913" t="s">
        <v>513</v>
      </c>
      <c r="K66" s="925" t="s">
        <v>1412</v>
      </c>
      <c r="L66" s="496"/>
      <c r="M66" s="618"/>
      <c r="N66" s="716"/>
    </row>
    <row r="67" spans="1:14" ht="25.5">
      <c r="A67" s="921"/>
      <c r="B67" s="921"/>
      <c r="C67" s="912"/>
      <c r="D67" s="423" t="s">
        <v>1236</v>
      </c>
      <c r="E67" s="756"/>
      <c r="F67" s="724"/>
      <c r="G67" s="732" t="s">
        <v>587</v>
      </c>
      <c r="H67" s="739" t="s">
        <v>562</v>
      </c>
      <c r="I67" s="430"/>
      <c r="J67" s="914"/>
      <c r="K67" s="925"/>
      <c r="L67" s="496"/>
      <c r="M67" s="618"/>
      <c r="N67" s="716"/>
    </row>
    <row r="68" spans="1:14" ht="67.5">
      <c r="A68" s="921"/>
      <c r="B68" s="921"/>
      <c r="C68" s="674" t="s">
        <v>1084</v>
      </c>
      <c r="D68" s="423" t="s">
        <v>1235</v>
      </c>
      <c r="E68" s="756"/>
      <c r="F68" s="724"/>
      <c r="G68" s="732" t="s">
        <v>587</v>
      </c>
      <c r="H68" s="739" t="s">
        <v>562</v>
      </c>
      <c r="I68" s="430"/>
      <c r="J68" s="675" t="s">
        <v>1234</v>
      </c>
      <c r="K68" s="675" t="s">
        <v>1233</v>
      </c>
      <c r="L68" s="496"/>
      <c r="M68" s="618"/>
      <c r="N68" s="716"/>
    </row>
    <row r="69" spans="1:14" ht="76.5">
      <c r="A69" s="921"/>
      <c r="B69" s="921"/>
      <c r="C69" s="674" t="s">
        <v>1232</v>
      </c>
      <c r="D69" s="423" t="s">
        <v>1413</v>
      </c>
      <c r="E69" s="756"/>
      <c r="F69" s="724"/>
      <c r="G69" s="732" t="s">
        <v>587</v>
      </c>
      <c r="H69" s="739" t="s">
        <v>587</v>
      </c>
      <c r="I69" s="430"/>
      <c r="J69" s="675" t="s">
        <v>1231</v>
      </c>
      <c r="K69" s="675" t="s">
        <v>1414</v>
      </c>
      <c r="L69" s="496"/>
      <c r="M69" s="618"/>
      <c r="N69" s="716"/>
    </row>
    <row r="70" spans="1:14" ht="25.5">
      <c r="A70" s="921"/>
      <c r="B70" s="921"/>
      <c r="C70" s="912" t="s">
        <v>1029</v>
      </c>
      <c r="D70" s="423" t="s">
        <v>1415</v>
      </c>
      <c r="E70" s="756"/>
      <c r="F70" s="724"/>
      <c r="G70" s="732" t="s">
        <v>587</v>
      </c>
      <c r="H70" s="739" t="s">
        <v>562</v>
      </c>
      <c r="I70" s="430"/>
      <c r="J70" s="675" t="s">
        <v>1230</v>
      </c>
      <c r="K70" s="913" t="s">
        <v>1229</v>
      </c>
      <c r="L70" s="496"/>
      <c r="M70" s="618"/>
      <c r="N70" s="716"/>
    </row>
    <row r="71" spans="1:14" ht="12.75">
      <c r="A71" s="921"/>
      <c r="B71" s="921"/>
      <c r="C71" s="912"/>
      <c r="D71" s="423" t="s">
        <v>1017</v>
      </c>
      <c r="E71" s="756"/>
      <c r="F71" s="724"/>
      <c r="G71" s="732" t="s">
        <v>587</v>
      </c>
      <c r="H71" s="739" t="s">
        <v>587</v>
      </c>
      <c r="I71" s="430"/>
      <c r="J71" s="675"/>
      <c r="K71" s="914"/>
      <c r="L71" s="496"/>
      <c r="M71" s="618"/>
      <c r="N71" s="716"/>
    </row>
    <row r="72" spans="1:14" ht="25.5">
      <c r="A72" s="921"/>
      <c r="B72" s="921"/>
      <c r="C72" s="674" t="s">
        <v>1228</v>
      </c>
      <c r="D72" s="423" t="s">
        <v>1227</v>
      </c>
      <c r="E72" s="756"/>
      <c r="F72" s="724"/>
      <c r="G72" s="732" t="s">
        <v>562</v>
      </c>
      <c r="H72" s="739" t="s">
        <v>562</v>
      </c>
      <c r="I72" s="430"/>
      <c r="J72" s="675" t="s">
        <v>1226</v>
      </c>
      <c r="K72" s="675" t="s">
        <v>1225</v>
      </c>
      <c r="L72" s="496"/>
      <c r="M72" s="618"/>
      <c r="N72" s="716"/>
    </row>
    <row r="73" spans="1:14" ht="38.25">
      <c r="A73" s="921"/>
      <c r="B73" s="921"/>
      <c r="C73" s="674" t="s">
        <v>1074</v>
      </c>
      <c r="D73" s="423" t="s">
        <v>1224</v>
      </c>
      <c r="E73" s="756"/>
      <c r="F73" s="724"/>
      <c r="G73" s="732" t="s">
        <v>562</v>
      </c>
      <c r="H73" s="739" t="s">
        <v>562</v>
      </c>
      <c r="I73" s="430"/>
      <c r="J73" s="675"/>
      <c r="K73" s="675" t="s">
        <v>1416</v>
      </c>
      <c r="L73" s="496"/>
      <c r="M73" s="618"/>
      <c r="N73" s="716"/>
    </row>
    <row r="74" spans="1:14" ht="56.25">
      <c r="A74" s="921"/>
      <c r="B74" s="921"/>
      <c r="C74" s="674" t="s">
        <v>990</v>
      </c>
      <c r="D74" s="423" t="s">
        <v>1223</v>
      </c>
      <c r="E74" s="756"/>
      <c r="F74" s="724"/>
      <c r="G74" s="732" t="s">
        <v>562</v>
      </c>
      <c r="H74" s="739" t="s">
        <v>562</v>
      </c>
      <c r="I74" s="430"/>
      <c r="J74" s="675"/>
      <c r="K74" s="675" t="s">
        <v>1417</v>
      </c>
      <c r="L74" s="496"/>
      <c r="M74" s="618"/>
      <c r="N74" s="716"/>
    </row>
    <row r="75" spans="1:14" ht="12.75">
      <c r="A75" s="935" t="s">
        <v>587</v>
      </c>
      <c r="B75" s="935" t="s">
        <v>564</v>
      </c>
      <c r="C75" s="936" t="s">
        <v>521</v>
      </c>
      <c r="D75" s="424" t="s">
        <v>1005</v>
      </c>
      <c r="E75" s="757"/>
      <c r="F75" s="725"/>
      <c r="G75" s="740" t="s">
        <v>587</v>
      </c>
      <c r="H75" s="741" t="s">
        <v>562</v>
      </c>
      <c r="I75" s="431"/>
      <c r="J75" s="932" t="s">
        <v>1222</v>
      </c>
      <c r="K75" s="937" t="s">
        <v>1221</v>
      </c>
      <c r="L75" s="497"/>
      <c r="M75" s="619"/>
      <c r="N75" s="716"/>
    </row>
    <row r="76" spans="1:14" ht="12.75">
      <c r="A76" s="935"/>
      <c r="B76" s="935"/>
      <c r="C76" s="936"/>
      <c r="D76" s="424" t="s">
        <v>1006</v>
      </c>
      <c r="E76" s="757"/>
      <c r="F76" s="725"/>
      <c r="G76" s="740" t="s">
        <v>587</v>
      </c>
      <c r="H76" s="741" t="s">
        <v>562</v>
      </c>
      <c r="I76" s="431"/>
      <c r="J76" s="933"/>
      <c r="K76" s="937"/>
      <c r="L76" s="497"/>
      <c r="M76" s="619"/>
      <c r="N76" s="716"/>
    </row>
    <row r="77" spans="1:14" ht="12.75">
      <c r="A77" s="935"/>
      <c r="B77" s="935"/>
      <c r="C77" s="936"/>
      <c r="D77" s="424" t="s">
        <v>1007</v>
      </c>
      <c r="E77" s="757"/>
      <c r="F77" s="725"/>
      <c r="G77" s="740" t="s">
        <v>587</v>
      </c>
      <c r="H77" s="741" t="s">
        <v>562</v>
      </c>
      <c r="I77" s="431"/>
      <c r="J77" s="933"/>
      <c r="K77" s="937"/>
      <c r="L77" s="497"/>
      <c r="M77" s="619"/>
      <c r="N77" s="716"/>
    </row>
    <row r="78" spans="1:14" ht="25.5">
      <c r="A78" s="935"/>
      <c r="B78" s="935"/>
      <c r="C78" s="936"/>
      <c r="D78" s="424" t="s">
        <v>1073</v>
      </c>
      <c r="E78" s="757"/>
      <c r="F78" s="725"/>
      <c r="G78" s="740" t="s">
        <v>587</v>
      </c>
      <c r="H78" s="741" t="s">
        <v>562</v>
      </c>
      <c r="I78" s="431"/>
      <c r="J78" s="933"/>
      <c r="K78" s="937"/>
      <c r="L78" s="497"/>
      <c r="M78" s="619"/>
      <c r="N78" s="716"/>
    </row>
    <row r="79" spans="1:14" ht="12.75">
      <c r="A79" s="935"/>
      <c r="B79" s="935"/>
      <c r="C79" s="936"/>
      <c r="D79" s="424" t="s">
        <v>1008</v>
      </c>
      <c r="E79" s="757"/>
      <c r="F79" s="725"/>
      <c r="G79" s="740" t="s">
        <v>587</v>
      </c>
      <c r="H79" s="741" t="s">
        <v>562</v>
      </c>
      <c r="I79" s="431"/>
      <c r="J79" s="934"/>
      <c r="K79" s="937"/>
      <c r="L79" s="497"/>
      <c r="M79" s="619"/>
      <c r="N79" s="716"/>
    </row>
    <row r="80" spans="1:14" ht="25.5">
      <c r="A80" s="935"/>
      <c r="B80" s="935"/>
      <c r="C80" s="672" t="s">
        <v>991</v>
      </c>
      <c r="D80" s="424" t="s">
        <v>1046</v>
      </c>
      <c r="E80" s="757"/>
      <c r="F80" s="725"/>
      <c r="G80" s="740" t="s">
        <v>587</v>
      </c>
      <c r="H80" s="741" t="s">
        <v>562</v>
      </c>
      <c r="I80" s="431"/>
      <c r="J80" s="602" t="s">
        <v>1220</v>
      </c>
      <c r="K80" s="673" t="s">
        <v>1219</v>
      </c>
      <c r="L80" s="497"/>
      <c r="M80" s="619"/>
      <c r="N80" s="716"/>
    </row>
    <row r="81" spans="1:14" ht="22.5">
      <c r="A81" s="935"/>
      <c r="B81" s="935"/>
      <c r="C81" s="936" t="s">
        <v>523</v>
      </c>
      <c r="D81" s="424" t="s">
        <v>867</v>
      </c>
      <c r="E81" s="757"/>
      <c r="F81" s="725"/>
      <c r="G81" s="740" t="s">
        <v>587</v>
      </c>
      <c r="H81" s="741" t="s">
        <v>562</v>
      </c>
      <c r="I81" s="431"/>
      <c r="J81" s="602" t="s">
        <v>1218</v>
      </c>
      <c r="K81" s="673" t="s">
        <v>1217</v>
      </c>
      <c r="L81" s="497"/>
      <c r="M81" s="619"/>
      <c r="N81" s="716"/>
    </row>
    <row r="82" spans="1:14" ht="22.5">
      <c r="A82" s="935"/>
      <c r="B82" s="935"/>
      <c r="C82" s="936"/>
      <c r="D82" s="424" t="s">
        <v>868</v>
      </c>
      <c r="E82" s="757"/>
      <c r="F82" s="725"/>
      <c r="G82" s="740" t="s">
        <v>587</v>
      </c>
      <c r="H82" s="741" t="s">
        <v>562</v>
      </c>
      <c r="I82" s="431"/>
      <c r="J82" s="602" t="s">
        <v>1216</v>
      </c>
      <c r="K82" s="673" t="s">
        <v>1215</v>
      </c>
      <c r="L82" s="497"/>
      <c r="M82" s="619"/>
      <c r="N82" s="716"/>
    </row>
    <row r="83" spans="1:14" ht="33.75">
      <c r="A83" s="935"/>
      <c r="B83" s="935"/>
      <c r="C83" s="936"/>
      <c r="D83" s="424" t="s">
        <v>525</v>
      </c>
      <c r="E83" s="757"/>
      <c r="F83" s="725"/>
      <c r="G83" s="740" t="s">
        <v>587</v>
      </c>
      <c r="H83" s="741" t="s">
        <v>562</v>
      </c>
      <c r="I83" s="431"/>
      <c r="J83" s="602" t="s">
        <v>1214</v>
      </c>
      <c r="K83" s="673" t="s">
        <v>1213</v>
      </c>
      <c r="L83" s="497"/>
      <c r="M83" s="619"/>
      <c r="N83" s="716"/>
    </row>
    <row r="84" spans="1:14" ht="12.75">
      <c r="A84" s="926" t="s">
        <v>562</v>
      </c>
      <c r="B84" s="926" t="s">
        <v>589</v>
      </c>
      <c r="C84" s="929" t="s">
        <v>992</v>
      </c>
      <c r="D84" s="424" t="s">
        <v>1045</v>
      </c>
      <c r="E84" s="757" t="s">
        <v>587</v>
      </c>
      <c r="F84" s="725"/>
      <c r="G84" s="740" t="s">
        <v>562</v>
      </c>
      <c r="H84" s="741" t="s">
        <v>562</v>
      </c>
      <c r="I84" s="431"/>
      <c r="J84" s="932" t="s">
        <v>1212</v>
      </c>
      <c r="K84" s="932" t="s">
        <v>1418</v>
      </c>
      <c r="L84" s="497"/>
      <c r="M84" s="619"/>
      <c r="N84" s="716"/>
    </row>
    <row r="85" spans="1:14" ht="12.75">
      <c r="A85" s="927"/>
      <c r="B85" s="927"/>
      <c r="C85" s="930"/>
      <c r="D85" s="424" t="s">
        <v>437</v>
      </c>
      <c r="E85" s="757" t="s">
        <v>587</v>
      </c>
      <c r="F85" s="725" t="s">
        <v>562</v>
      </c>
      <c r="G85" s="740" t="s">
        <v>562</v>
      </c>
      <c r="H85" s="741" t="s">
        <v>562</v>
      </c>
      <c r="I85" s="431"/>
      <c r="J85" s="933"/>
      <c r="K85" s="933"/>
      <c r="L85" s="497"/>
      <c r="M85" s="619"/>
      <c r="N85" s="716"/>
    </row>
    <row r="86" spans="1:14" ht="12.75">
      <c r="A86" s="927"/>
      <c r="B86" s="927"/>
      <c r="C86" s="930"/>
      <c r="D86" s="424" t="s">
        <v>445</v>
      </c>
      <c r="E86" s="757" t="s">
        <v>587</v>
      </c>
      <c r="F86" s="725" t="s">
        <v>562</v>
      </c>
      <c r="G86" s="740" t="s">
        <v>562</v>
      </c>
      <c r="H86" s="741" t="s">
        <v>562</v>
      </c>
      <c r="I86" s="431"/>
      <c r="J86" s="933"/>
      <c r="K86" s="933"/>
      <c r="L86" s="497"/>
      <c r="M86" s="619"/>
      <c r="N86" s="716"/>
    </row>
    <row r="87" spans="1:14" ht="12.75">
      <c r="A87" s="927"/>
      <c r="B87" s="927"/>
      <c r="C87" s="930"/>
      <c r="D87" s="424" t="s">
        <v>1075</v>
      </c>
      <c r="E87" s="757" t="s">
        <v>587</v>
      </c>
      <c r="F87" s="725" t="s">
        <v>562</v>
      </c>
      <c r="G87" s="740" t="s">
        <v>562</v>
      </c>
      <c r="H87" s="741" t="s">
        <v>562</v>
      </c>
      <c r="I87" s="431"/>
      <c r="J87" s="933"/>
      <c r="K87" s="933"/>
      <c r="L87" s="497"/>
      <c r="M87" s="619"/>
      <c r="N87" s="716"/>
    </row>
    <row r="88" spans="1:14" ht="12.75">
      <c r="A88" s="928"/>
      <c r="B88" s="928"/>
      <c r="C88" s="931"/>
      <c r="D88" s="424" t="s">
        <v>441</v>
      </c>
      <c r="E88" s="757"/>
      <c r="F88" s="725" t="s">
        <v>562</v>
      </c>
      <c r="G88" s="740" t="s">
        <v>562</v>
      </c>
      <c r="H88" s="741" t="s">
        <v>562</v>
      </c>
      <c r="I88" s="431"/>
      <c r="J88" s="934"/>
      <c r="K88" s="934"/>
      <c r="L88" s="497"/>
      <c r="M88" s="619"/>
      <c r="N88" s="716"/>
    </row>
    <row r="89" spans="1:14" ht="45">
      <c r="A89" s="908"/>
      <c r="B89" s="909" t="s">
        <v>1070</v>
      </c>
      <c r="C89" s="910" t="s">
        <v>993</v>
      </c>
      <c r="D89" s="422" t="s">
        <v>1050</v>
      </c>
      <c r="E89" s="754"/>
      <c r="F89" s="722"/>
      <c r="G89" s="735" t="s">
        <v>587</v>
      </c>
      <c r="H89" s="736" t="s">
        <v>587</v>
      </c>
      <c r="I89" s="428"/>
      <c r="J89" s="574" t="s">
        <v>1211</v>
      </c>
      <c r="K89" s="523" t="s">
        <v>1210</v>
      </c>
      <c r="L89" s="620"/>
      <c r="M89" s="616"/>
      <c r="N89" s="716"/>
    </row>
    <row r="90" spans="1:14" ht="38.25">
      <c r="A90" s="908"/>
      <c r="B90" s="909"/>
      <c r="C90" s="938"/>
      <c r="D90" s="422" t="s">
        <v>1047</v>
      </c>
      <c r="E90" s="754"/>
      <c r="F90" s="722"/>
      <c r="G90" s="735" t="s">
        <v>587</v>
      </c>
      <c r="H90" s="736" t="s">
        <v>587</v>
      </c>
      <c r="I90" s="428"/>
      <c r="J90" s="603"/>
      <c r="K90" s="523" t="s">
        <v>1419</v>
      </c>
      <c r="L90" s="620"/>
      <c r="M90" s="616"/>
      <c r="N90" s="716"/>
    </row>
    <row r="91" spans="1:14" ht="12.75">
      <c r="A91" s="908"/>
      <c r="B91" s="909"/>
      <c r="C91" s="938"/>
      <c r="D91" s="422" t="s">
        <v>1049</v>
      </c>
      <c r="E91" s="754" t="s">
        <v>562</v>
      </c>
      <c r="F91" s="722" t="s">
        <v>562</v>
      </c>
      <c r="G91" s="735" t="s">
        <v>587</v>
      </c>
      <c r="H91" s="736" t="s">
        <v>587</v>
      </c>
      <c r="I91" s="428"/>
      <c r="J91" s="603"/>
      <c r="K91" s="523" t="s">
        <v>1420</v>
      </c>
      <c r="L91" s="620"/>
      <c r="M91" s="616"/>
      <c r="N91" s="1009" t="s">
        <v>1460</v>
      </c>
    </row>
    <row r="92" spans="1:14" ht="25.5">
      <c r="A92" s="908"/>
      <c r="B92" s="909"/>
      <c r="C92" s="938"/>
      <c r="D92" s="422" t="s">
        <v>1077</v>
      </c>
      <c r="E92" s="754" t="s">
        <v>562</v>
      </c>
      <c r="F92" s="722" t="s">
        <v>562</v>
      </c>
      <c r="G92" s="735" t="s">
        <v>587</v>
      </c>
      <c r="H92" s="736" t="s">
        <v>587</v>
      </c>
      <c r="I92" s="428"/>
      <c r="J92" s="603"/>
      <c r="K92" s="523" t="s">
        <v>1419</v>
      </c>
      <c r="L92" s="620"/>
      <c r="M92" s="616"/>
      <c r="N92" s="1011"/>
    </row>
    <row r="93" spans="1:14" ht="12.75">
      <c r="A93" s="908"/>
      <c r="B93" s="909"/>
      <c r="C93" s="671"/>
      <c r="D93" s="422" t="s">
        <v>1421</v>
      </c>
      <c r="E93" s="754" t="s">
        <v>562</v>
      </c>
      <c r="F93" s="722" t="s">
        <v>562</v>
      </c>
      <c r="G93" s="735" t="s">
        <v>562</v>
      </c>
      <c r="H93" s="736" t="s">
        <v>562</v>
      </c>
      <c r="I93" s="428"/>
      <c r="J93" s="603"/>
      <c r="K93" s="523" t="s">
        <v>1422</v>
      </c>
      <c r="L93" s="620"/>
      <c r="M93" s="616"/>
      <c r="N93" s="1011"/>
    </row>
    <row r="94" spans="1:14" ht="25.5">
      <c r="A94" s="908"/>
      <c r="B94" s="909"/>
      <c r="C94" s="671"/>
      <c r="D94" s="422" t="s">
        <v>1078</v>
      </c>
      <c r="E94" s="754" t="s">
        <v>562</v>
      </c>
      <c r="F94" s="722" t="s">
        <v>562</v>
      </c>
      <c r="G94" s="735" t="s">
        <v>587</v>
      </c>
      <c r="H94" s="736" t="s">
        <v>587</v>
      </c>
      <c r="I94" s="428"/>
      <c r="J94" s="603"/>
      <c r="K94" s="523" t="s">
        <v>1423</v>
      </c>
      <c r="L94" s="620"/>
      <c r="M94" s="616"/>
      <c r="N94" s="1011"/>
    </row>
    <row r="95" spans="1:14" ht="38.25">
      <c r="A95" s="908"/>
      <c r="B95" s="909"/>
      <c r="C95" s="671"/>
      <c r="D95" s="422" t="s">
        <v>1067</v>
      </c>
      <c r="E95" s="754" t="s">
        <v>562</v>
      </c>
      <c r="F95" s="722" t="s">
        <v>562</v>
      </c>
      <c r="G95" s="735" t="s">
        <v>587</v>
      </c>
      <c r="H95" s="736" t="s">
        <v>587</v>
      </c>
      <c r="I95" s="428"/>
      <c r="J95" s="603"/>
      <c r="K95" s="523" t="s">
        <v>1424</v>
      </c>
      <c r="L95" s="620"/>
      <c r="M95" s="616"/>
      <c r="N95" s="1010"/>
    </row>
    <row r="96" spans="1:14" ht="22.5">
      <c r="A96" s="908"/>
      <c r="B96" s="909"/>
      <c r="C96" s="939" t="s">
        <v>1441</v>
      </c>
      <c r="D96" s="584" t="s">
        <v>994</v>
      </c>
      <c r="E96" s="754" t="s">
        <v>562</v>
      </c>
      <c r="F96" s="722" t="s">
        <v>562</v>
      </c>
      <c r="G96" s="735" t="s">
        <v>587</v>
      </c>
      <c r="H96" s="736" t="s">
        <v>562</v>
      </c>
      <c r="I96" s="428"/>
      <c r="J96" s="942" t="s">
        <v>901</v>
      </c>
      <c r="K96" s="523" t="s">
        <v>1209</v>
      </c>
      <c r="L96" s="620"/>
      <c r="M96" s="616"/>
      <c r="N96" s="716"/>
    </row>
    <row r="97" spans="1:14" ht="12.75">
      <c r="A97" s="908"/>
      <c r="B97" s="909"/>
      <c r="C97" s="940"/>
      <c r="D97" s="584" t="s">
        <v>1048</v>
      </c>
      <c r="E97" s="754" t="s">
        <v>562</v>
      </c>
      <c r="F97" s="722" t="s">
        <v>562</v>
      </c>
      <c r="G97" s="735" t="s">
        <v>587</v>
      </c>
      <c r="H97" s="736" t="s">
        <v>587</v>
      </c>
      <c r="I97" s="428"/>
      <c r="J97" s="943"/>
      <c r="K97" s="523" t="s">
        <v>1208</v>
      </c>
      <c r="L97" s="620"/>
      <c r="M97" s="616"/>
      <c r="N97" s="716"/>
    </row>
    <row r="98" spans="1:14" ht="12.75">
      <c r="A98" s="908"/>
      <c r="B98" s="909"/>
      <c r="C98" s="940"/>
      <c r="D98" s="584" t="s">
        <v>996</v>
      </c>
      <c r="E98" s="754" t="s">
        <v>587</v>
      </c>
      <c r="F98" s="722"/>
      <c r="G98" s="735" t="s">
        <v>587</v>
      </c>
      <c r="H98" s="736" t="s">
        <v>562</v>
      </c>
      <c r="I98" s="428"/>
      <c r="J98" s="943"/>
      <c r="K98" s="523" t="s">
        <v>1207</v>
      </c>
      <c r="L98" s="620"/>
      <c r="M98" s="616"/>
      <c r="N98" s="716"/>
    </row>
    <row r="99" spans="1:14" ht="22.5">
      <c r="A99" s="908"/>
      <c r="B99" s="909"/>
      <c r="C99" s="940"/>
      <c r="D99" s="584" t="s">
        <v>1066</v>
      </c>
      <c r="E99" s="754" t="s">
        <v>587</v>
      </c>
      <c r="F99" s="722" t="s">
        <v>562</v>
      </c>
      <c r="G99" s="735" t="s">
        <v>562</v>
      </c>
      <c r="H99" s="736" t="s">
        <v>562</v>
      </c>
      <c r="I99" s="428"/>
      <c r="J99" s="943"/>
      <c r="K99" s="523" t="s">
        <v>1206</v>
      </c>
      <c r="L99" s="620"/>
      <c r="M99" s="616"/>
      <c r="N99" s="716"/>
    </row>
    <row r="100" spans="1:14" ht="12.75">
      <c r="A100" s="908"/>
      <c r="B100" s="909"/>
      <c r="C100" s="940"/>
      <c r="D100" s="584" t="s">
        <v>995</v>
      </c>
      <c r="E100" s="754" t="s">
        <v>562</v>
      </c>
      <c r="F100" s="722" t="s">
        <v>562</v>
      </c>
      <c r="G100" s="735" t="s">
        <v>562</v>
      </c>
      <c r="H100" s="736" t="s">
        <v>562</v>
      </c>
      <c r="I100" s="428"/>
      <c r="J100" s="943"/>
      <c r="K100" s="523" t="s">
        <v>1205</v>
      </c>
      <c r="L100" s="620"/>
      <c r="M100" s="616"/>
      <c r="N100" s="716"/>
    </row>
    <row r="101" spans="1:14" ht="22.5">
      <c r="A101" s="908"/>
      <c r="B101" s="909"/>
      <c r="C101" s="941"/>
      <c r="D101" s="713" t="s">
        <v>1071</v>
      </c>
      <c r="E101" s="754" t="s">
        <v>587</v>
      </c>
      <c r="F101" s="722"/>
      <c r="G101" s="735" t="s">
        <v>587</v>
      </c>
      <c r="H101" s="736" t="s">
        <v>562</v>
      </c>
      <c r="I101" s="428"/>
      <c r="J101" s="944"/>
      <c r="K101" s="523" t="s">
        <v>1204</v>
      </c>
      <c r="L101" s="620"/>
      <c r="M101" s="616"/>
      <c r="N101" s="716"/>
    </row>
    <row r="102" spans="1:14" ht="45">
      <c r="A102" s="945" t="s">
        <v>562</v>
      </c>
      <c r="B102" s="945" t="s">
        <v>565</v>
      </c>
      <c r="C102" s="543" t="s">
        <v>1012</v>
      </c>
      <c r="D102" s="421" t="s">
        <v>1442</v>
      </c>
      <c r="E102" s="758"/>
      <c r="F102" s="726" t="s">
        <v>562</v>
      </c>
      <c r="G102" s="727" t="s">
        <v>587</v>
      </c>
      <c r="H102" s="742" t="s">
        <v>562</v>
      </c>
      <c r="I102" s="432"/>
      <c r="J102" s="604" t="s">
        <v>1194</v>
      </c>
      <c r="K102" s="533" t="s">
        <v>1203</v>
      </c>
      <c r="L102" s="620"/>
      <c r="M102" s="616"/>
      <c r="N102" s="716"/>
    </row>
    <row r="103" spans="1:14" ht="12.75">
      <c r="A103" s="946"/>
      <c r="B103" s="946"/>
      <c r="C103" s="948" t="s">
        <v>1085</v>
      </c>
      <c r="D103" s="421" t="s">
        <v>1055</v>
      </c>
      <c r="E103" s="758" t="s">
        <v>562</v>
      </c>
      <c r="F103" s="726" t="s">
        <v>587</v>
      </c>
      <c r="G103" s="727" t="s">
        <v>587</v>
      </c>
      <c r="H103" s="742" t="s">
        <v>562</v>
      </c>
      <c r="I103" s="432"/>
      <c r="J103" s="951" t="s">
        <v>1194</v>
      </c>
      <c r="K103" s="951" t="s">
        <v>1202</v>
      </c>
      <c r="L103" s="620"/>
      <c r="M103" s="616"/>
      <c r="N103" s="716"/>
    </row>
    <row r="104" spans="1:14" ht="12.75">
      <c r="A104" s="946"/>
      <c r="B104" s="946"/>
      <c r="C104" s="949"/>
      <c r="D104" s="421" t="s">
        <v>1054</v>
      </c>
      <c r="E104" s="758" t="s">
        <v>587</v>
      </c>
      <c r="F104" s="727"/>
      <c r="G104" s="727" t="s">
        <v>562</v>
      </c>
      <c r="H104" s="742" t="s">
        <v>562</v>
      </c>
      <c r="I104" s="432"/>
      <c r="J104" s="952"/>
      <c r="K104" s="952"/>
      <c r="L104" s="620"/>
      <c r="M104" s="616"/>
      <c r="N104" s="716"/>
    </row>
    <row r="105" spans="1:14" ht="12.75">
      <c r="A105" s="946"/>
      <c r="B105" s="946"/>
      <c r="C105" s="949"/>
      <c r="D105" s="421" t="s">
        <v>1053</v>
      </c>
      <c r="E105" s="758" t="s">
        <v>562</v>
      </c>
      <c r="F105" s="727" t="s">
        <v>562</v>
      </c>
      <c r="G105" s="727" t="s">
        <v>587</v>
      </c>
      <c r="H105" s="742" t="s">
        <v>562</v>
      </c>
      <c r="I105" s="432"/>
      <c r="J105" s="952"/>
      <c r="K105" s="952"/>
      <c r="L105" s="620"/>
      <c r="M105" s="616"/>
      <c r="N105" s="716"/>
    </row>
    <row r="106" spans="1:14" ht="12.75">
      <c r="A106" s="946"/>
      <c r="B106" s="946"/>
      <c r="C106" s="949"/>
      <c r="D106" s="421" t="s">
        <v>1454</v>
      </c>
      <c r="E106" s="758" t="s">
        <v>587</v>
      </c>
      <c r="F106" s="727" t="s">
        <v>562</v>
      </c>
      <c r="G106" s="727" t="s">
        <v>587</v>
      </c>
      <c r="H106" s="742" t="s">
        <v>587</v>
      </c>
      <c r="I106" s="432"/>
      <c r="J106" s="952"/>
      <c r="K106" s="952"/>
      <c r="L106" s="620"/>
      <c r="M106" s="616"/>
      <c r="N106" s="716"/>
    </row>
    <row r="107" spans="1:14" ht="12.75">
      <c r="A107" s="946"/>
      <c r="B107" s="946"/>
      <c r="C107" s="950"/>
      <c r="D107" s="421" t="s">
        <v>1068</v>
      </c>
      <c r="E107" s="758" t="s">
        <v>587</v>
      </c>
      <c r="F107" s="727"/>
      <c r="G107" s="727" t="s">
        <v>562</v>
      </c>
      <c r="H107" s="742" t="s">
        <v>562</v>
      </c>
      <c r="I107" s="432"/>
      <c r="J107" s="953"/>
      <c r="K107" s="953"/>
      <c r="L107" s="620"/>
      <c r="M107" s="616"/>
      <c r="N107" s="716"/>
    </row>
    <row r="108" spans="1:14" ht="33.75">
      <c r="A108" s="946"/>
      <c r="B108" s="946"/>
      <c r="C108" s="945" t="s">
        <v>1443</v>
      </c>
      <c r="D108" s="649" t="s">
        <v>1352</v>
      </c>
      <c r="E108" s="758"/>
      <c r="F108" s="727"/>
      <c r="G108" s="727"/>
      <c r="H108" s="742"/>
      <c r="I108" s="432"/>
      <c r="J108" s="605"/>
      <c r="K108" s="669" t="s">
        <v>1353</v>
      </c>
      <c r="L108" s="620"/>
      <c r="M108" s="616"/>
      <c r="N108" s="716"/>
    </row>
    <row r="109" spans="1:14" ht="38.25">
      <c r="A109" s="946"/>
      <c r="B109" s="946"/>
      <c r="C109" s="946"/>
      <c r="D109" s="650" t="s">
        <v>1009</v>
      </c>
      <c r="E109" s="758"/>
      <c r="F109" s="726"/>
      <c r="G109" s="727" t="s">
        <v>562</v>
      </c>
      <c r="H109" s="742" t="s">
        <v>562</v>
      </c>
      <c r="I109" s="432"/>
      <c r="J109" s="604" t="s">
        <v>1194</v>
      </c>
      <c r="K109" s="533" t="s">
        <v>575</v>
      </c>
      <c r="L109" s="620"/>
      <c r="M109" s="616"/>
      <c r="N109" s="716"/>
    </row>
    <row r="110" spans="1:14" ht="38.25">
      <c r="A110" s="946"/>
      <c r="B110" s="946"/>
      <c r="C110" s="946"/>
      <c r="D110" s="650" t="s">
        <v>956</v>
      </c>
      <c r="E110" s="758"/>
      <c r="F110" s="726"/>
      <c r="G110" s="727" t="s">
        <v>562</v>
      </c>
      <c r="H110" s="742" t="s">
        <v>587</v>
      </c>
      <c r="I110" s="432"/>
      <c r="J110" s="604" t="s">
        <v>1194</v>
      </c>
      <c r="K110" s="533" t="s">
        <v>1026</v>
      </c>
      <c r="L110" s="620"/>
      <c r="M110" s="616"/>
      <c r="N110" s="716"/>
    </row>
    <row r="111" spans="1:14" ht="51">
      <c r="A111" s="946"/>
      <c r="B111" s="946"/>
      <c r="C111" s="946"/>
      <c r="D111" s="650" t="s">
        <v>580</v>
      </c>
      <c r="E111" s="758"/>
      <c r="F111" s="726" t="s">
        <v>587</v>
      </c>
      <c r="G111" s="727" t="s">
        <v>587</v>
      </c>
      <c r="H111" s="742" t="s">
        <v>562</v>
      </c>
      <c r="I111" s="432"/>
      <c r="J111" s="604" t="s">
        <v>1194</v>
      </c>
      <c r="K111" s="533" t="s">
        <v>1425</v>
      </c>
      <c r="L111" s="620"/>
      <c r="M111" s="616"/>
      <c r="N111" s="716"/>
    </row>
    <row r="112" spans="1:14" ht="45">
      <c r="A112" s="946"/>
      <c r="B112" s="946"/>
      <c r="C112" s="946"/>
      <c r="D112" s="650" t="s">
        <v>1086</v>
      </c>
      <c r="E112" s="758"/>
      <c r="F112" s="726" t="s">
        <v>587</v>
      </c>
      <c r="G112" s="727" t="s">
        <v>562</v>
      </c>
      <c r="H112" s="742" t="s">
        <v>587</v>
      </c>
      <c r="I112" s="432"/>
      <c r="J112" s="604"/>
      <c r="K112" s="533" t="s">
        <v>1199</v>
      </c>
      <c r="L112" s="620"/>
      <c r="M112" s="616"/>
      <c r="N112" s="716" t="s">
        <v>1461</v>
      </c>
    </row>
    <row r="113" spans="1:14" ht="45">
      <c r="A113" s="946"/>
      <c r="B113" s="946"/>
      <c r="C113" s="946"/>
      <c r="D113" s="650" t="s">
        <v>1087</v>
      </c>
      <c r="E113" s="758"/>
      <c r="F113" s="726" t="s">
        <v>562</v>
      </c>
      <c r="G113" s="727" t="s">
        <v>562</v>
      </c>
      <c r="H113" s="742" t="s">
        <v>562</v>
      </c>
      <c r="I113" s="432"/>
      <c r="J113" s="604" t="s">
        <v>1194</v>
      </c>
      <c r="K113" s="533" t="s">
        <v>1198</v>
      </c>
      <c r="L113" s="620"/>
      <c r="M113" s="616"/>
      <c r="N113" s="716"/>
    </row>
    <row r="114" spans="1:14" ht="51">
      <c r="A114" s="946"/>
      <c r="B114" s="946"/>
      <c r="C114" s="947"/>
      <c r="D114" s="650" t="s">
        <v>1088</v>
      </c>
      <c r="E114" s="758"/>
      <c r="F114" s="726"/>
      <c r="G114" s="727" t="s">
        <v>587</v>
      </c>
      <c r="H114" s="742" t="s">
        <v>562</v>
      </c>
      <c r="I114" s="432"/>
      <c r="J114" s="604"/>
      <c r="K114" s="533" t="s">
        <v>1197</v>
      </c>
      <c r="L114" s="620"/>
      <c r="M114" s="616"/>
      <c r="N114" s="716"/>
    </row>
    <row r="115" spans="1:14" ht="78.75">
      <c r="A115" s="946"/>
      <c r="B115" s="946"/>
      <c r="C115" s="945" t="s">
        <v>1444</v>
      </c>
      <c r="D115" s="650" t="s">
        <v>1089</v>
      </c>
      <c r="E115" s="758"/>
      <c r="F115" s="726" t="s">
        <v>587</v>
      </c>
      <c r="G115" s="727" t="s">
        <v>562</v>
      </c>
      <c r="H115" s="742" t="s">
        <v>562</v>
      </c>
      <c r="I115" s="432"/>
      <c r="J115" s="604"/>
      <c r="K115" s="533" t="s">
        <v>1426</v>
      </c>
      <c r="L115" s="620"/>
      <c r="M115" s="616"/>
      <c r="N115" s="716"/>
    </row>
    <row r="116" spans="1:14" ht="38.25">
      <c r="A116" s="946"/>
      <c r="B116" s="946"/>
      <c r="C116" s="946"/>
      <c r="D116" s="650" t="s">
        <v>1011</v>
      </c>
      <c r="E116" s="758"/>
      <c r="F116" s="726"/>
      <c r="G116" s="727" t="s">
        <v>587</v>
      </c>
      <c r="H116" s="742" t="s">
        <v>587</v>
      </c>
      <c r="I116" s="432"/>
      <c r="J116" s="604"/>
      <c r="K116" s="533" t="s">
        <v>1427</v>
      </c>
      <c r="L116" s="620"/>
      <c r="M116" s="616"/>
      <c r="N116" s="716"/>
    </row>
    <row r="117" spans="1:14" ht="45">
      <c r="A117" s="946"/>
      <c r="B117" s="946"/>
      <c r="C117" s="946"/>
      <c r="D117" s="650" t="s">
        <v>1061</v>
      </c>
      <c r="E117" s="758"/>
      <c r="F117" s="726"/>
      <c r="G117" s="727" t="s">
        <v>562</v>
      </c>
      <c r="H117" s="742" t="s">
        <v>562</v>
      </c>
      <c r="I117" s="432"/>
      <c r="J117" s="604" t="s">
        <v>1194</v>
      </c>
      <c r="K117" s="533" t="s">
        <v>1200</v>
      </c>
      <c r="L117" s="620"/>
      <c r="M117" s="616"/>
      <c r="N117" s="716"/>
    </row>
    <row r="118" spans="1:14" ht="51">
      <c r="A118" s="946"/>
      <c r="B118" s="946"/>
      <c r="C118" s="946"/>
      <c r="D118" s="650" t="s">
        <v>1027</v>
      </c>
      <c r="E118" s="758"/>
      <c r="F118" s="726"/>
      <c r="G118" s="727" t="s">
        <v>562</v>
      </c>
      <c r="H118" s="742" t="s">
        <v>562</v>
      </c>
      <c r="I118" s="432"/>
      <c r="J118" s="604" t="s">
        <v>1194</v>
      </c>
      <c r="K118" s="533" t="s">
        <v>1195</v>
      </c>
      <c r="L118" s="620"/>
      <c r="M118" s="616"/>
      <c r="N118" s="716"/>
    </row>
    <row r="119" spans="1:14" ht="33.75">
      <c r="A119" s="947"/>
      <c r="B119" s="947"/>
      <c r="C119" s="947"/>
      <c r="D119" s="650" t="s">
        <v>997</v>
      </c>
      <c r="E119" s="758"/>
      <c r="F119" s="726" t="s">
        <v>562</v>
      </c>
      <c r="G119" s="727" t="s">
        <v>562</v>
      </c>
      <c r="H119" s="742" t="s">
        <v>562</v>
      </c>
      <c r="I119" s="432"/>
      <c r="J119" s="604" t="s">
        <v>1194</v>
      </c>
      <c r="K119" s="533" t="s">
        <v>1428</v>
      </c>
      <c r="L119" s="620"/>
      <c r="M119" s="616"/>
      <c r="N119" s="716"/>
    </row>
    <row r="120" spans="1:14" ht="78.75">
      <c r="A120" s="955" t="s">
        <v>587</v>
      </c>
      <c r="B120" s="955" t="s">
        <v>573</v>
      </c>
      <c r="C120" s="956" t="s">
        <v>1445</v>
      </c>
      <c r="D120" s="651" t="s">
        <v>1193</v>
      </c>
      <c r="E120" s="759"/>
      <c r="F120" s="728" t="s">
        <v>587</v>
      </c>
      <c r="G120" s="743" t="s">
        <v>587</v>
      </c>
      <c r="H120" s="744" t="s">
        <v>562</v>
      </c>
      <c r="I120" s="433"/>
      <c r="J120" s="607"/>
      <c r="K120" s="531" t="s">
        <v>1192</v>
      </c>
      <c r="L120" s="620"/>
      <c r="M120" s="616"/>
      <c r="N120" s="716"/>
    </row>
    <row r="121" spans="1:14" ht="38.25">
      <c r="A121" s="955"/>
      <c r="B121" s="955"/>
      <c r="C121" s="957"/>
      <c r="D121" s="651" t="s">
        <v>1065</v>
      </c>
      <c r="E121" s="759"/>
      <c r="F121" s="728"/>
      <c r="G121" s="743" t="s">
        <v>587</v>
      </c>
      <c r="H121" s="744" t="s">
        <v>587</v>
      </c>
      <c r="I121" s="433"/>
      <c r="J121" s="607"/>
      <c r="K121" s="531" t="s">
        <v>1191</v>
      </c>
      <c r="L121" s="620"/>
      <c r="M121" s="616"/>
      <c r="N121" s="716"/>
    </row>
    <row r="122" spans="1:14" ht="25.5">
      <c r="A122" s="955"/>
      <c r="B122" s="955"/>
      <c r="C122" s="957"/>
      <c r="D122" s="651" t="s">
        <v>1013</v>
      </c>
      <c r="E122" s="759"/>
      <c r="F122" s="728"/>
      <c r="G122" s="743" t="s">
        <v>562</v>
      </c>
      <c r="H122" s="744" t="s">
        <v>562</v>
      </c>
      <c r="I122" s="433"/>
      <c r="J122" s="607"/>
      <c r="K122" s="608" t="s">
        <v>1446</v>
      </c>
      <c r="L122" s="620"/>
      <c r="M122" s="616"/>
      <c r="N122" s="716"/>
    </row>
    <row r="123" spans="1:14" ht="38.25">
      <c r="A123" s="955"/>
      <c r="B123" s="955"/>
      <c r="C123" s="957"/>
      <c r="D123" s="651" t="s">
        <v>536</v>
      </c>
      <c r="E123" s="759"/>
      <c r="F123" s="728"/>
      <c r="G123" s="743" t="s">
        <v>587</v>
      </c>
      <c r="H123" s="744" t="s">
        <v>587</v>
      </c>
      <c r="I123" s="433"/>
      <c r="J123" s="607"/>
      <c r="K123" s="593" t="s">
        <v>1190</v>
      </c>
      <c r="L123" s="620"/>
      <c r="M123" s="616"/>
      <c r="N123" s="716"/>
    </row>
    <row r="124" spans="1:14" ht="25.5">
      <c r="A124" s="955"/>
      <c r="B124" s="955"/>
      <c r="C124" s="957"/>
      <c r="D124" s="651" t="s">
        <v>1034</v>
      </c>
      <c r="E124" s="759"/>
      <c r="F124" s="728"/>
      <c r="G124" s="795" t="s">
        <v>562</v>
      </c>
      <c r="H124" s="795" t="s">
        <v>562</v>
      </c>
      <c r="I124" s="433"/>
      <c r="J124" s="607"/>
      <c r="K124" s="959" t="s">
        <v>1189</v>
      </c>
      <c r="L124" s="620"/>
      <c r="M124" s="616"/>
      <c r="N124" s="716"/>
    </row>
    <row r="125" spans="1:14" ht="12.75">
      <c r="A125" s="955"/>
      <c r="B125" s="955"/>
      <c r="C125" s="957"/>
      <c r="D125" s="651" t="s">
        <v>1035</v>
      </c>
      <c r="E125" s="759"/>
      <c r="F125" s="728"/>
      <c r="G125" s="743" t="s">
        <v>587</v>
      </c>
      <c r="H125" s="744" t="s">
        <v>562</v>
      </c>
      <c r="I125" s="433"/>
      <c r="J125" s="607"/>
      <c r="K125" s="960"/>
      <c r="L125" s="620"/>
      <c r="M125" s="616"/>
      <c r="N125" s="716"/>
    </row>
    <row r="126" spans="1:14" ht="25.5">
      <c r="A126" s="955"/>
      <c r="B126" s="955"/>
      <c r="C126" s="957"/>
      <c r="D126" s="651" t="s">
        <v>1036</v>
      </c>
      <c r="E126" s="759"/>
      <c r="F126" s="728"/>
      <c r="G126" s="743"/>
      <c r="H126" s="744"/>
      <c r="I126" s="433"/>
      <c r="J126" s="607"/>
      <c r="K126" s="593" t="s">
        <v>1188</v>
      </c>
      <c r="L126" s="620"/>
      <c r="M126" s="616"/>
      <c r="N126" s="716"/>
    </row>
    <row r="127" spans="1:14" ht="25.5">
      <c r="A127" s="955"/>
      <c r="B127" s="955"/>
      <c r="C127" s="957"/>
      <c r="D127" s="651" t="s">
        <v>998</v>
      </c>
      <c r="E127" s="759"/>
      <c r="F127" s="728"/>
      <c r="G127" s="743" t="s">
        <v>587</v>
      </c>
      <c r="H127" s="744" t="s">
        <v>587</v>
      </c>
      <c r="I127" s="433"/>
      <c r="J127" s="607"/>
      <c r="K127" s="531" t="s">
        <v>653</v>
      </c>
      <c r="L127" s="620"/>
      <c r="M127" s="616"/>
      <c r="N127" s="716"/>
    </row>
    <row r="128" spans="1:14" ht="22.5">
      <c r="A128" s="955"/>
      <c r="B128" s="955"/>
      <c r="C128" s="957"/>
      <c r="D128" s="651" t="s">
        <v>1347</v>
      </c>
      <c r="E128" s="759"/>
      <c r="F128" s="728"/>
      <c r="G128" s="743" t="s">
        <v>587</v>
      </c>
      <c r="H128" s="744" t="s">
        <v>587</v>
      </c>
      <c r="I128" s="433"/>
      <c r="J128" s="607"/>
      <c r="K128" s="531" t="s">
        <v>1348</v>
      </c>
      <c r="L128" s="620"/>
      <c r="M128" s="616"/>
      <c r="N128" s="716"/>
    </row>
    <row r="129" spans="1:14" ht="45">
      <c r="A129" s="955"/>
      <c r="B129" s="955"/>
      <c r="C129" s="957"/>
      <c r="D129" s="651" t="s">
        <v>1470</v>
      </c>
      <c r="E129" s="759"/>
      <c r="F129" s="728"/>
      <c r="G129" s="743"/>
      <c r="H129" s="744"/>
      <c r="I129" s="433"/>
      <c r="J129" s="607"/>
      <c r="K129" s="531" t="s">
        <v>1471</v>
      </c>
      <c r="L129" s="620"/>
      <c r="M129" s="616"/>
      <c r="N129" s="716"/>
    </row>
    <row r="130" spans="1:14" ht="38.25">
      <c r="A130" s="955"/>
      <c r="B130" s="955"/>
      <c r="C130" s="958"/>
      <c r="D130" s="651" t="s">
        <v>968</v>
      </c>
      <c r="E130" s="759"/>
      <c r="F130" s="728"/>
      <c r="G130" s="743"/>
      <c r="H130" s="744"/>
      <c r="I130" s="433"/>
      <c r="J130" s="607"/>
      <c r="K130" s="531" t="s">
        <v>1187</v>
      </c>
      <c r="L130" s="620"/>
      <c r="M130" s="616"/>
      <c r="N130" s="716"/>
    </row>
    <row r="131" spans="1:14" ht="38.25">
      <c r="A131" s="954" t="s">
        <v>562</v>
      </c>
      <c r="B131" s="954" t="s">
        <v>999</v>
      </c>
      <c r="C131" s="331" t="s">
        <v>1001</v>
      </c>
      <c r="D131" s="425"/>
      <c r="E131" s="755"/>
      <c r="F131" s="723"/>
      <c r="G131" s="737"/>
      <c r="H131" s="738"/>
      <c r="I131" s="429"/>
      <c r="J131" s="599"/>
      <c r="K131" s="529" t="s">
        <v>869</v>
      </c>
      <c r="L131" s="620"/>
      <c r="M131" s="616"/>
      <c r="N131" s="716"/>
    </row>
    <row r="132" spans="1:14" ht="25.5">
      <c r="A132" s="954"/>
      <c r="B132" s="954"/>
      <c r="C132" s="331" t="s">
        <v>1000</v>
      </c>
      <c r="D132" s="425"/>
      <c r="E132" s="755"/>
      <c r="F132" s="723"/>
      <c r="G132" s="737" t="s">
        <v>587</v>
      </c>
      <c r="H132" s="738" t="s">
        <v>587</v>
      </c>
      <c r="I132" s="429"/>
      <c r="J132" s="599"/>
      <c r="K132" s="529" t="s">
        <v>1186</v>
      </c>
      <c r="L132" s="620"/>
      <c r="M132" s="616"/>
      <c r="N132" s="716" t="s">
        <v>1463</v>
      </c>
    </row>
    <row r="133" spans="1:14" ht="22.5">
      <c r="A133" s="954"/>
      <c r="B133" s="954"/>
      <c r="C133" s="338" t="s">
        <v>870</v>
      </c>
      <c r="D133" s="426"/>
      <c r="E133" s="760"/>
      <c r="F133" s="729"/>
      <c r="G133" s="745"/>
      <c r="H133" s="746"/>
      <c r="I133" s="434"/>
      <c r="J133" s="609"/>
      <c r="K133" s="592" t="s">
        <v>1185</v>
      </c>
      <c r="L133" s="620"/>
      <c r="M133" s="616"/>
      <c r="N133" s="716"/>
    </row>
    <row r="134" spans="1:14" ht="38.25">
      <c r="A134" s="908"/>
      <c r="B134" s="908" t="s">
        <v>871</v>
      </c>
      <c r="C134" s="670" t="s">
        <v>1051</v>
      </c>
      <c r="D134" s="422"/>
      <c r="E134" s="754"/>
      <c r="F134" s="722"/>
      <c r="G134" s="735" t="s">
        <v>587</v>
      </c>
      <c r="H134" s="736" t="s">
        <v>587</v>
      </c>
      <c r="I134" s="428"/>
      <c r="J134" s="574"/>
      <c r="K134" s="523" t="s">
        <v>1184</v>
      </c>
      <c r="L134" s="621"/>
      <c r="M134" s="616"/>
      <c r="N134" s="716"/>
    </row>
    <row r="135" spans="1:14" ht="25.5">
      <c r="A135" s="908"/>
      <c r="B135" s="908"/>
      <c r="C135" s="336" t="s">
        <v>551</v>
      </c>
      <c r="D135" s="427"/>
      <c r="E135" s="761"/>
      <c r="F135" s="730"/>
      <c r="G135" s="747" t="s">
        <v>587</v>
      </c>
      <c r="H135" s="748" t="s">
        <v>562</v>
      </c>
      <c r="I135" s="435"/>
      <c r="J135" s="610"/>
      <c r="K135" s="526" t="s">
        <v>1183</v>
      </c>
      <c r="L135" s="616"/>
      <c r="M135" s="616"/>
      <c r="N135" s="716"/>
    </row>
    <row r="136" spans="1:14" ht="25.5">
      <c r="A136" s="908"/>
      <c r="B136" s="908"/>
      <c r="C136" s="336" t="s">
        <v>1057</v>
      </c>
      <c r="D136" s="427"/>
      <c r="E136" s="761"/>
      <c r="F136" s="730"/>
      <c r="G136" s="747" t="s">
        <v>562</v>
      </c>
      <c r="H136" s="748" t="s">
        <v>562</v>
      </c>
      <c r="I136" s="435"/>
      <c r="J136" s="610"/>
      <c r="K136" s="526" t="s">
        <v>1182</v>
      </c>
      <c r="L136" s="616"/>
      <c r="M136" s="616"/>
      <c r="N136" s="716"/>
    </row>
    <row r="137" spans="1:14" ht="22.5">
      <c r="A137" s="908"/>
      <c r="B137" s="908"/>
      <c r="C137" s="670" t="s">
        <v>553</v>
      </c>
      <c r="D137" s="422"/>
      <c r="E137" s="754"/>
      <c r="F137" s="722"/>
      <c r="G137" s="735" t="s">
        <v>562</v>
      </c>
      <c r="H137" s="736" t="s">
        <v>562</v>
      </c>
      <c r="I137" s="428"/>
      <c r="J137" s="523" t="s">
        <v>554</v>
      </c>
      <c r="K137" s="594" t="s">
        <v>1181</v>
      </c>
      <c r="L137" s="620"/>
      <c r="M137" s="616"/>
      <c r="N137" s="716"/>
    </row>
    <row r="138" spans="1:14" ht="25.5">
      <c r="A138" s="908"/>
      <c r="B138" s="908"/>
      <c r="C138" s="670" t="s">
        <v>555</v>
      </c>
      <c r="D138" s="422"/>
      <c r="E138" s="754"/>
      <c r="F138" s="722"/>
      <c r="G138" s="735" t="s">
        <v>587</v>
      </c>
      <c r="H138" s="736" t="s">
        <v>587</v>
      </c>
      <c r="I138" s="428"/>
      <c r="J138" s="574"/>
      <c r="K138" s="523" t="s">
        <v>582</v>
      </c>
      <c r="L138" s="620"/>
      <c r="M138" s="616"/>
      <c r="N138" s="716"/>
    </row>
    <row r="139" spans="1:14" ht="38.25">
      <c r="A139" s="908"/>
      <c r="B139" s="908"/>
      <c r="C139" s="670" t="s">
        <v>1033</v>
      </c>
      <c r="D139" s="422"/>
      <c r="E139" s="754"/>
      <c r="F139" s="722"/>
      <c r="G139" s="735" t="s">
        <v>587</v>
      </c>
      <c r="H139" s="736" t="s">
        <v>587</v>
      </c>
      <c r="I139" s="428"/>
      <c r="J139" s="574"/>
      <c r="K139" s="523" t="s">
        <v>1429</v>
      </c>
      <c r="L139" s="620"/>
      <c r="M139" s="616"/>
      <c r="N139" s="716"/>
    </row>
    <row r="140" spans="1:14" ht="12.75">
      <c r="A140" s="908"/>
      <c r="B140" s="908"/>
      <c r="C140" s="670" t="s">
        <v>1056</v>
      </c>
      <c r="D140" s="422"/>
      <c r="E140" s="754"/>
      <c r="F140" s="722"/>
      <c r="G140" s="735" t="s">
        <v>562</v>
      </c>
      <c r="H140" s="736" t="s">
        <v>562</v>
      </c>
      <c r="I140" s="428"/>
      <c r="J140" s="574"/>
      <c r="K140" s="523" t="s">
        <v>1180</v>
      </c>
      <c r="L140" s="620"/>
      <c r="M140" s="616"/>
      <c r="N140" s="716"/>
    </row>
    <row r="141" spans="1:14" ht="25.5">
      <c r="A141" s="908"/>
      <c r="B141" s="908"/>
      <c r="C141" s="670" t="s">
        <v>1343</v>
      </c>
      <c r="D141" s="422"/>
      <c r="E141" s="754"/>
      <c r="F141" s="722"/>
      <c r="G141" s="735" t="s">
        <v>587</v>
      </c>
      <c r="H141" s="736" t="s">
        <v>562</v>
      </c>
      <c r="I141" s="428"/>
      <c r="J141" s="603"/>
      <c r="K141" s="523" t="s">
        <v>1179</v>
      </c>
      <c r="L141" s="620"/>
      <c r="M141" s="616"/>
      <c r="N141" s="716"/>
    </row>
    <row r="142" spans="1:14" ht="13.5" thickBot="1">
      <c r="A142" s="908"/>
      <c r="B142" s="908"/>
      <c r="C142" s="670" t="s">
        <v>625</v>
      </c>
      <c r="D142" s="422"/>
      <c r="E142" s="762"/>
      <c r="F142" s="731"/>
      <c r="G142" s="731" t="s">
        <v>587</v>
      </c>
      <c r="H142" s="749" t="s">
        <v>587</v>
      </c>
      <c r="I142" s="428"/>
      <c r="J142" s="603"/>
      <c r="K142" s="523" t="s">
        <v>1052</v>
      </c>
      <c r="L142" s="620"/>
      <c r="M142" s="616"/>
      <c r="N142" s="716"/>
    </row>
    <row r="143" spans="1:14" ht="13.5" thickTop="1">
      <c r="A143" s="586" t="s">
        <v>1436</v>
      </c>
      <c r="B143" s="417"/>
      <c r="C143" s="575"/>
      <c r="D143" s="587"/>
      <c r="E143" s="409"/>
      <c r="F143" s="409"/>
      <c r="G143" s="409"/>
      <c r="H143" s="409"/>
      <c r="I143" s="409"/>
      <c r="N143" s="718"/>
    </row>
    <row r="144" spans="1:14" ht="12.75">
      <c r="C144" s="575"/>
      <c r="D144" s="587"/>
      <c r="E144" s="409"/>
      <c r="F144" s="409"/>
      <c r="G144" s="409"/>
      <c r="H144" s="409"/>
      <c r="I144" s="409"/>
      <c r="N144" s="718"/>
    </row>
    <row r="145" spans="1:14" ht="12.75">
      <c r="D145" s="588"/>
      <c r="N145" s="718"/>
    </row>
    <row r="146" spans="1:14" ht="12.75">
      <c r="D146" s="570"/>
      <c r="N146" s="718"/>
    </row>
    <row r="147" spans="1:14">
      <c r="A147" s="571" t="s">
        <v>1449</v>
      </c>
      <c r="N147" s="718"/>
    </row>
    <row r="148" spans="1:14">
      <c r="A148" s="571"/>
      <c r="D148" s="312" t="s">
        <v>1340</v>
      </c>
      <c r="N148" s="718"/>
    </row>
    <row r="149" spans="1:14">
      <c r="A149" s="571"/>
      <c r="N149" s="718"/>
    </row>
    <row r="150" spans="1:14" ht="33.75">
      <c r="A150" s="571"/>
      <c r="C150" s="576" t="s">
        <v>1362</v>
      </c>
      <c r="D150" s="577"/>
      <c r="E150" s="537"/>
      <c r="F150" s="537"/>
      <c r="G150" s="796" t="s">
        <v>562</v>
      </c>
      <c r="H150" s="796" t="s">
        <v>562</v>
      </c>
      <c r="I150" s="537"/>
      <c r="J150" s="581"/>
      <c r="K150" s="581" t="s">
        <v>1363</v>
      </c>
      <c r="L150" s="618"/>
      <c r="M150" s="618"/>
      <c r="N150" s="716"/>
    </row>
    <row r="151" spans="1:14" ht="38.25">
      <c r="C151" s="579" t="s">
        <v>1364</v>
      </c>
      <c r="D151" s="580" t="s">
        <v>1021</v>
      </c>
      <c r="E151" s="676"/>
      <c r="F151" s="732" t="s">
        <v>587</v>
      </c>
      <c r="G151" s="732" t="s">
        <v>587</v>
      </c>
      <c r="H151" s="732" t="s">
        <v>587</v>
      </c>
      <c r="I151" s="676"/>
      <c r="J151" s="611" t="s">
        <v>1341</v>
      </c>
      <c r="K151" s="675" t="s">
        <v>1342</v>
      </c>
      <c r="L151" s="496"/>
      <c r="M151" s="618"/>
      <c r="N151" s="716"/>
    </row>
    <row r="152" spans="1:14" ht="33.75">
      <c r="C152" s="674" t="s">
        <v>1010</v>
      </c>
      <c r="D152" s="580" t="s">
        <v>1365</v>
      </c>
      <c r="E152" s="537"/>
      <c r="F152" s="537"/>
      <c r="G152" s="796" t="s">
        <v>562</v>
      </c>
      <c r="H152" s="796" t="s">
        <v>562</v>
      </c>
      <c r="I152" s="537"/>
      <c r="J152" s="675" t="s">
        <v>1194</v>
      </c>
      <c r="K152" s="675" t="s">
        <v>1201</v>
      </c>
      <c r="L152" s="618"/>
      <c r="M152" s="618"/>
      <c r="N152" s="716"/>
    </row>
    <row r="153" spans="1:14" ht="33.75">
      <c r="C153" s="674" t="s">
        <v>598</v>
      </c>
      <c r="D153" s="577" t="s">
        <v>1366</v>
      </c>
      <c r="E153" s="537"/>
      <c r="F153" s="537"/>
      <c r="G153" s="796" t="s">
        <v>562</v>
      </c>
      <c r="H153" s="796" t="s">
        <v>562</v>
      </c>
      <c r="I153" s="537"/>
      <c r="J153" s="581"/>
      <c r="K153" s="675" t="s">
        <v>1196</v>
      </c>
      <c r="L153" s="618"/>
      <c r="M153" s="618"/>
      <c r="N153" s="719"/>
    </row>
    <row r="154" spans="1:14" ht="38.25">
      <c r="C154" s="579" t="s">
        <v>1344</v>
      </c>
      <c r="D154" s="577" t="s">
        <v>1440</v>
      </c>
      <c r="E154" s="537"/>
      <c r="F154" s="537"/>
      <c r="G154" s="796" t="s">
        <v>562</v>
      </c>
      <c r="H154" s="796" t="s">
        <v>562</v>
      </c>
      <c r="I154" s="537"/>
      <c r="J154" s="581"/>
      <c r="K154" s="581" t="s">
        <v>1345</v>
      </c>
      <c r="L154" s="618"/>
      <c r="M154" s="618"/>
      <c r="N154" s="719"/>
    </row>
    <row r="155" spans="1:14" ht="25.5">
      <c r="C155" s="576" t="s">
        <v>1346</v>
      </c>
      <c r="D155" s="577" t="s">
        <v>1367</v>
      </c>
      <c r="E155" s="537"/>
      <c r="F155" s="537"/>
      <c r="G155" s="796" t="s">
        <v>562</v>
      </c>
      <c r="H155" s="796" t="s">
        <v>562</v>
      </c>
      <c r="I155" s="537"/>
      <c r="J155" s="581"/>
      <c r="K155" s="581" t="s">
        <v>1430</v>
      </c>
      <c r="L155" s="618"/>
      <c r="M155" s="618"/>
      <c r="N155" s="719"/>
    </row>
    <row r="156" spans="1:14" ht="25.5">
      <c r="C156" s="582" t="s">
        <v>1358</v>
      </c>
      <c r="D156" s="577" t="s">
        <v>1368</v>
      </c>
      <c r="E156" s="537"/>
      <c r="F156" s="537"/>
      <c r="G156" s="796" t="s">
        <v>562</v>
      </c>
      <c r="H156" s="796" t="s">
        <v>562</v>
      </c>
      <c r="I156" s="537"/>
      <c r="J156" s="581"/>
      <c r="K156" s="581" t="s">
        <v>1431</v>
      </c>
      <c r="L156" s="618"/>
      <c r="M156" s="618"/>
      <c r="N156" s="719"/>
    </row>
    <row r="157" spans="1:14" ht="25.5">
      <c r="C157" s="582" t="s">
        <v>1356</v>
      </c>
      <c r="D157" s="577" t="s">
        <v>1369</v>
      </c>
      <c r="E157" s="537"/>
      <c r="F157" s="537"/>
      <c r="G157" s="796" t="s">
        <v>562</v>
      </c>
      <c r="H157" s="796" t="s">
        <v>562</v>
      </c>
      <c r="I157" s="537"/>
      <c r="J157" s="581"/>
      <c r="K157" s="581" t="s">
        <v>1357</v>
      </c>
      <c r="L157" s="618"/>
      <c r="M157" s="618"/>
      <c r="N157" s="719"/>
    </row>
    <row r="158" spans="1:14" ht="38.25">
      <c r="C158" s="582" t="s">
        <v>1355</v>
      </c>
      <c r="D158" s="577" t="s">
        <v>1370</v>
      </c>
      <c r="E158" s="537"/>
      <c r="F158" s="537"/>
      <c r="G158" s="796" t="s">
        <v>562</v>
      </c>
      <c r="H158" s="796" t="s">
        <v>562</v>
      </c>
      <c r="I158" s="537"/>
      <c r="J158" s="581"/>
      <c r="K158" s="581" t="s">
        <v>1354</v>
      </c>
      <c r="L158" s="618"/>
      <c r="M158" s="618"/>
      <c r="N158" s="719"/>
    </row>
    <row r="159" spans="1:14">
      <c r="C159" s="576" t="s">
        <v>1359</v>
      </c>
      <c r="D159" s="577" t="s">
        <v>1371</v>
      </c>
      <c r="E159" s="537"/>
      <c r="F159" s="537"/>
      <c r="G159" s="796" t="s">
        <v>587</v>
      </c>
      <c r="H159" s="796" t="s">
        <v>587</v>
      </c>
      <c r="I159" s="537"/>
      <c r="J159" s="581"/>
      <c r="K159" s="581" t="s">
        <v>1432</v>
      </c>
      <c r="L159" s="618"/>
      <c r="M159" s="618"/>
      <c r="N159" s="719"/>
    </row>
    <row r="160" spans="1:14">
      <c r="C160" s="576" t="s">
        <v>1360</v>
      </c>
      <c r="D160" s="577" t="s">
        <v>1372</v>
      </c>
      <c r="E160" s="537"/>
      <c r="F160" s="537"/>
      <c r="G160" s="797" t="s">
        <v>384</v>
      </c>
      <c r="H160" s="797" t="s">
        <v>384</v>
      </c>
      <c r="I160" s="537"/>
      <c r="J160" s="581"/>
      <c r="K160" s="581" t="s">
        <v>1361</v>
      </c>
      <c r="L160" s="618"/>
      <c r="M160" s="618"/>
      <c r="N160" s="719"/>
    </row>
  </sheetData>
  <mergeCells count="69">
    <mergeCell ref="G1:H1"/>
    <mergeCell ref="A131:A133"/>
    <mergeCell ref="B131:B133"/>
    <mergeCell ref="A134:A142"/>
    <mergeCell ref="B134:B142"/>
    <mergeCell ref="C108:C114"/>
    <mergeCell ref="C115:C119"/>
    <mergeCell ref="A120:A130"/>
    <mergeCell ref="B120:B130"/>
    <mergeCell ref="C120:C130"/>
    <mergeCell ref="A84:A88"/>
    <mergeCell ref="B84:B88"/>
    <mergeCell ref="C84:C88"/>
    <mergeCell ref="C70:C71"/>
    <mergeCell ref="A12:A23"/>
    <mergeCell ref="B12:B23"/>
    <mergeCell ref="N36:N37"/>
    <mergeCell ref="N43:N45"/>
    <mergeCell ref="N59:N60"/>
    <mergeCell ref="N91:N95"/>
    <mergeCell ref="K103:K107"/>
    <mergeCell ref="K70:K71"/>
    <mergeCell ref="K124:K125"/>
    <mergeCell ref="A89:A101"/>
    <mergeCell ref="B89:B101"/>
    <mergeCell ref="C89:C92"/>
    <mergeCell ref="C96:C101"/>
    <mergeCell ref="J96:J101"/>
    <mergeCell ref="A102:A119"/>
    <mergeCell ref="B102:B119"/>
    <mergeCell ref="C103:C107"/>
    <mergeCell ref="J103:J107"/>
    <mergeCell ref="J84:J88"/>
    <mergeCell ref="K84:K88"/>
    <mergeCell ref="A75:A83"/>
    <mergeCell ref="B75:B83"/>
    <mergeCell ref="C75:C79"/>
    <mergeCell ref="J75:J79"/>
    <mergeCell ref="K75:K79"/>
    <mergeCell ref="C81:C83"/>
    <mergeCell ref="J53:J58"/>
    <mergeCell ref="K53:K58"/>
    <mergeCell ref="A39:A52"/>
    <mergeCell ref="B39:B52"/>
    <mergeCell ref="C39:C40"/>
    <mergeCell ref="A53:A74"/>
    <mergeCell ref="B53:B74"/>
    <mergeCell ref="C53:C58"/>
    <mergeCell ref="C59:C65"/>
    <mergeCell ref="J59:J65"/>
    <mergeCell ref="K59:K65"/>
    <mergeCell ref="C66:C67"/>
    <mergeCell ref="J66:J67"/>
    <mergeCell ref="K66:K67"/>
    <mergeCell ref="C12:C20"/>
    <mergeCell ref="A24:A38"/>
    <mergeCell ref="B24:B38"/>
    <mergeCell ref="C24:C26"/>
    <mergeCell ref="C36:C37"/>
    <mergeCell ref="E10:H10"/>
    <mergeCell ref="A5:D5"/>
    <mergeCell ref="A6:D10"/>
    <mergeCell ref="E6:H6"/>
    <mergeCell ref="E7:H7"/>
    <mergeCell ref="A3:D3"/>
    <mergeCell ref="E3:H3"/>
    <mergeCell ref="A4:D4"/>
    <mergeCell ref="E8:H8"/>
    <mergeCell ref="E9:H9"/>
  </mergeCells>
  <pageMargins left="0.25" right="0.25" top="0.75" bottom="0.75" header="0.3" footer="0.3"/>
  <pageSetup scale="36" fitToHeight="0" orientation="landscape" r:id="rId1"/>
  <rowBreaks count="1" manualBreakCount="1">
    <brk id="1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workbookViewId="0">
      <selection activeCell="G25" sqref="G25"/>
    </sheetView>
  </sheetViews>
  <sheetFormatPr defaultRowHeight="15"/>
  <cols>
    <col min="1" max="1" width="3.5" style="466" customWidth="1"/>
    <col min="2" max="2" width="14.875" style="466" customWidth="1"/>
    <col min="3" max="3" width="11.625" style="466" customWidth="1"/>
    <col min="4" max="4" width="27" style="466" customWidth="1"/>
    <col min="5" max="5" width="27.375" style="466" customWidth="1"/>
    <col min="6" max="6" width="4.75" style="466" customWidth="1"/>
    <col min="7" max="7" width="14.875" style="466" customWidth="1"/>
    <col min="8" max="8" width="11.625" style="466" customWidth="1"/>
    <col min="9" max="9" width="21" style="466" customWidth="1"/>
    <col min="10" max="10" width="14.875" style="466" customWidth="1"/>
    <col min="11" max="16384" width="9" style="466"/>
  </cols>
  <sheetData>
    <row r="2" spans="2:10">
      <c r="B2" s="465" t="s">
        <v>1090</v>
      </c>
    </row>
    <row r="3" spans="2:10">
      <c r="B3" s="467" t="s">
        <v>1091</v>
      </c>
    </row>
    <row r="5" spans="2:10">
      <c r="B5" s="468" t="s">
        <v>1092</v>
      </c>
      <c r="G5" s="468" t="s">
        <v>1093</v>
      </c>
    </row>
    <row r="6" spans="2:10" s="465" customFormat="1">
      <c r="B6" s="465" t="s">
        <v>1094</v>
      </c>
      <c r="G6" s="465" t="s">
        <v>1095</v>
      </c>
    </row>
    <row r="7" spans="2:10" ht="15.75" thickBot="1">
      <c r="B7" s="469" t="s">
        <v>1096</v>
      </c>
      <c r="C7" s="469" t="s">
        <v>201</v>
      </c>
      <c r="D7" s="469" t="s">
        <v>703</v>
      </c>
      <c r="E7" s="469" t="s">
        <v>1097</v>
      </c>
      <c r="G7" s="469" t="s">
        <v>1096</v>
      </c>
      <c r="H7" s="469" t="s">
        <v>201</v>
      </c>
      <c r="I7" s="469" t="s">
        <v>703</v>
      </c>
      <c r="J7" s="469" t="s">
        <v>1097</v>
      </c>
    </row>
    <row r="8" spans="2:10" ht="16.5" thickTop="1">
      <c r="B8" s="466" t="s">
        <v>720</v>
      </c>
      <c r="C8" s="470">
        <v>150000</v>
      </c>
    </row>
    <row r="9" spans="2:10" ht="15.75">
      <c r="B9" s="466" t="s">
        <v>729</v>
      </c>
      <c r="C9" s="470">
        <v>150000</v>
      </c>
    </row>
    <row r="10" spans="2:10" ht="15.75">
      <c r="B10" s="466" t="s">
        <v>711</v>
      </c>
      <c r="C10" s="470">
        <v>150000</v>
      </c>
    </row>
    <row r="11" spans="2:10" s="465" customFormat="1" ht="15.75">
      <c r="B11" s="466" t="s">
        <v>1098</v>
      </c>
      <c r="C11" s="470">
        <v>50000</v>
      </c>
      <c r="D11" s="466" t="s">
        <v>1099</v>
      </c>
      <c r="E11" s="466"/>
      <c r="F11" s="466"/>
    </row>
    <row r="12" spans="2:10" ht="15.75">
      <c r="C12" s="470"/>
    </row>
    <row r="13" spans="2:10" ht="15.75">
      <c r="B13" s="465" t="s">
        <v>1100</v>
      </c>
      <c r="C13" s="470">
        <f>SUM(C8:C12)</f>
        <v>500000</v>
      </c>
    </row>
    <row r="15" spans="2:10">
      <c r="B15" s="465" t="s">
        <v>1101</v>
      </c>
      <c r="C15" s="465"/>
      <c r="D15" s="465"/>
      <c r="E15" s="465"/>
      <c r="F15" s="465"/>
    </row>
    <row r="16" spans="2:10" ht="15.75" thickBot="1">
      <c r="B16" s="469" t="s">
        <v>1096</v>
      </c>
      <c r="C16" s="469" t="s">
        <v>201</v>
      </c>
      <c r="D16" s="469" t="s">
        <v>703</v>
      </c>
      <c r="E16" s="469" t="s">
        <v>1097</v>
      </c>
    </row>
    <row r="17" spans="2:6" ht="15.75" thickTop="1"/>
    <row r="20" spans="2:6" s="465" customFormat="1">
      <c r="B20" s="466"/>
      <c r="C20" s="466"/>
      <c r="D20" s="466"/>
      <c r="E20" s="466"/>
      <c r="F20" s="466"/>
    </row>
    <row r="21" spans="2:6">
      <c r="B21" s="465" t="s">
        <v>1102</v>
      </c>
      <c r="C21" s="465"/>
      <c r="D21" s="465"/>
      <c r="E21" s="465"/>
      <c r="F21" s="465"/>
    </row>
    <row r="22" spans="2:6" ht="15.75" thickBot="1">
      <c r="B22" s="469" t="s">
        <v>1096</v>
      </c>
      <c r="C22" s="469" t="s">
        <v>201</v>
      </c>
      <c r="D22" s="469" t="s">
        <v>703</v>
      </c>
      <c r="E22" s="469" t="s">
        <v>1097</v>
      </c>
    </row>
    <row r="23" spans="2:6" ht="15.75" thickTop="1"/>
    <row r="26" spans="2:6" s="465" customFormat="1">
      <c r="B26" s="466"/>
      <c r="C26" s="466"/>
      <c r="D26" s="466"/>
      <c r="E26" s="466"/>
      <c r="F26" s="46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85" zoomScaleNormal="85" workbookViewId="0">
      <selection activeCell="H39" sqref="H39"/>
    </sheetView>
  </sheetViews>
  <sheetFormatPr defaultColWidth="8.75" defaultRowHeight="15"/>
  <cols>
    <col min="1" max="4" width="8.75" style="474"/>
    <col min="5" max="5" width="8.625" style="478" customWidth="1"/>
    <col min="6" max="6" width="14.5" style="474" customWidth="1"/>
    <col min="7" max="7" width="26.625" style="474" customWidth="1"/>
    <col min="8" max="8" width="35" style="474" customWidth="1"/>
    <col min="9" max="9" width="30.5" style="484" customWidth="1"/>
    <col min="10" max="10" width="22.25" style="474" customWidth="1"/>
    <col min="11" max="11" width="2.75" style="474" customWidth="1"/>
    <col min="12" max="12" width="17.75" style="474" customWidth="1"/>
    <col min="13" max="13" width="10.875" style="474" customWidth="1"/>
    <col min="14" max="16384" width="8.75" style="474"/>
  </cols>
  <sheetData>
    <row r="1" spans="1:12">
      <c r="A1" s="375">
        <v>43146</v>
      </c>
      <c r="B1" s="375">
        <v>43117</v>
      </c>
      <c r="C1" s="375">
        <v>43073</v>
      </c>
      <c r="D1" s="375">
        <v>43053</v>
      </c>
      <c r="E1" s="375">
        <v>43040</v>
      </c>
      <c r="F1" s="371" t="s">
        <v>706</v>
      </c>
      <c r="G1" s="371" t="s">
        <v>707</v>
      </c>
      <c r="H1" s="371" t="s">
        <v>1140</v>
      </c>
      <c r="I1" s="371" t="s">
        <v>708</v>
      </c>
      <c r="J1" s="371" t="s">
        <v>709</v>
      </c>
      <c r="K1" s="477"/>
      <c r="L1" s="372" t="s">
        <v>710</v>
      </c>
    </row>
    <row r="2" spans="1:12">
      <c r="A2" s="484" t="s">
        <v>777</v>
      </c>
      <c r="F2" s="474" t="s">
        <v>711</v>
      </c>
      <c r="G2" s="474" t="s">
        <v>1124</v>
      </c>
      <c r="H2" s="487" t="s">
        <v>1146</v>
      </c>
      <c r="I2" s="479" t="s">
        <v>1125</v>
      </c>
      <c r="L2" s="474" t="s">
        <v>1137</v>
      </c>
    </row>
    <row r="3" spans="1:12">
      <c r="B3" s="474" t="s">
        <v>777</v>
      </c>
      <c r="C3" s="474" t="s">
        <v>777</v>
      </c>
      <c r="D3" s="484" t="s">
        <v>777</v>
      </c>
      <c r="E3" s="478" t="s">
        <v>777</v>
      </c>
      <c r="F3" s="474" t="s">
        <v>711</v>
      </c>
      <c r="G3" s="480" t="s">
        <v>715</v>
      </c>
      <c r="H3" s="487" t="s">
        <v>1147</v>
      </c>
      <c r="I3" s="373" t="s">
        <v>716</v>
      </c>
      <c r="L3" s="474" t="s">
        <v>1137</v>
      </c>
    </row>
    <row r="4" spans="1:12">
      <c r="B4" s="474" t="s">
        <v>777</v>
      </c>
      <c r="F4" s="474" t="s">
        <v>720</v>
      </c>
      <c r="G4" s="474" t="s">
        <v>721</v>
      </c>
      <c r="H4" s="486" t="s">
        <v>1151</v>
      </c>
      <c r="I4" s="373" t="s">
        <v>722</v>
      </c>
      <c r="L4" s="474" t="s">
        <v>1137</v>
      </c>
    </row>
    <row r="5" spans="1:12">
      <c r="A5" s="484" t="s">
        <v>777</v>
      </c>
      <c r="C5" s="474" t="s">
        <v>777</v>
      </c>
      <c r="F5" s="474" t="s">
        <v>729</v>
      </c>
      <c r="G5" s="480" t="s">
        <v>730</v>
      </c>
      <c r="H5" s="487" t="s">
        <v>1155</v>
      </c>
      <c r="I5" s="479" t="s">
        <v>731</v>
      </c>
      <c r="L5" s="474" t="s">
        <v>1137</v>
      </c>
    </row>
    <row r="6" spans="1:12">
      <c r="A6" s="484" t="s">
        <v>777</v>
      </c>
      <c r="B6" s="474" t="s">
        <v>777</v>
      </c>
      <c r="C6" s="474" t="s">
        <v>777</v>
      </c>
      <c r="D6" s="484" t="s">
        <v>777</v>
      </c>
      <c r="E6" s="478" t="s">
        <v>777</v>
      </c>
      <c r="F6" s="474" t="s">
        <v>752</v>
      </c>
      <c r="G6" s="480" t="s">
        <v>755</v>
      </c>
      <c r="H6" s="488" t="s">
        <v>1152</v>
      </c>
      <c r="I6" s="479" t="s">
        <v>756</v>
      </c>
      <c r="L6" s="474" t="s">
        <v>1141</v>
      </c>
    </row>
    <row r="7" spans="1:12">
      <c r="A7" s="484" t="s">
        <v>777</v>
      </c>
      <c r="F7" s="474" t="s">
        <v>1133</v>
      </c>
      <c r="G7" s="480" t="s">
        <v>1116</v>
      </c>
      <c r="H7" s="489" t="s">
        <v>1153</v>
      </c>
      <c r="I7" s="473" t="s">
        <v>1115</v>
      </c>
      <c r="L7" s="474" t="s">
        <v>1139</v>
      </c>
    </row>
    <row r="8" spans="1:12">
      <c r="A8" s="484" t="s">
        <v>777</v>
      </c>
      <c r="B8" s="474" t="s">
        <v>777</v>
      </c>
      <c r="F8" s="521" t="s">
        <v>734</v>
      </c>
      <c r="G8" s="480" t="s">
        <v>915</v>
      </c>
      <c r="H8" s="490" t="s">
        <v>1154</v>
      </c>
      <c r="I8" s="479" t="s">
        <v>1127</v>
      </c>
      <c r="L8" s="474" t="s">
        <v>1139</v>
      </c>
    </row>
    <row r="9" spans="1:12">
      <c r="A9" s="484" t="s">
        <v>777</v>
      </c>
      <c r="B9" s="474" t="s">
        <v>777</v>
      </c>
      <c r="F9" s="474" t="s">
        <v>916</v>
      </c>
      <c r="G9" s="480" t="s">
        <v>914</v>
      </c>
      <c r="H9" s="487" t="s">
        <v>1156</v>
      </c>
      <c r="I9" s="479" t="s">
        <v>1126</v>
      </c>
      <c r="L9" s="474" t="s">
        <v>1139</v>
      </c>
    </row>
    <row r="10" spans="1:12">
      <c r="B10" s="474" t="s">
        <v>777</v>
      </c>
      <c r="D10" s="484" t="s">
        <v>777</v>
      </c>
      <c r="E10" s="478" t="s">
        <v>777</v>
      </c>
      <c r="F10" s="474" t="s">
        <v>729</v>
      </c>
      <c r="G10" s="480" t="s">
        <v>732</v>
      </c>
      <c r="H10" s="487" t="s">
        <v>1174</v>
      </c>
      <c r="I10" s="373" t="s">
        <v>733</v>
      </c>
      <c r="L10" s="474" t="s">
        <v>1139</v>
      </c>
    </row>
    <row r="11" spans="1:12">
      <c r="A11" s="484" t="s">
        <v>777</v>
      </c>
      <c r="B11" s="484" t="s">
        <v>777</v>
      </c>
      <c r="F11" s="474" t="s">
        <v>720</v>
      </c>
      <c r="G11" s="474" t="s">
        <v>918</v>
      </c>
      <c r="H11" s="491" t="s">
        <v>1170</v>
      </c>
      <c r="I11" s="479" t="s">
        <v>1128</v>
      </c>
      <c r="L11" s="474" t="s">
        <v>1138</v>
      </c>
    </row>
    <row r="12" spans="1:12">
      <c r="B12" s="474" t="s">
        <v>777</v>
      </c>
      <c r="C12" s="474" t="s">
        <v>777</v>
      </c>
      <c r="D12" s="484" t="s">
        <v>777</v>
      </c>
      <c r="E12" s="493" t="s">
        <v>777</v>
      </c>
      <c r="F12" s="474" t="s">
        <v>720</v>
      </c>
      <c r="G12" s="474" t="s">
        <v>723</v>
      </c>
      <c r="H12" s="491" t="s">
        <v>1171</v>
      </c>
      <c r="I12" s="373" t="s">
        <v>724</v>
      </c>
      <c r="L12" s="474" t="s">
        <v>1138</v>
      </c>
    </row>
    <row r="13" spans="1:12">
      <c r="B13" s="474" t="s">
        <v>777</v>
      </c>
      <c r="F13" s="521" t="s">
        <v>729</v>
      </c>
      <c r="G13" s="474" t="s">
        <v>917</v>
      </c>
      <c r="H13" s="491" t="s">
        <v>1173</v>
      </c>
      <c r="I13" s="479" t="s">
        <v>1129</v>
      </c>
      <c r="L13" s="474" t="s">
        <v>1138</v>
      </c>
    </row>
    <row r="14" spans="1:12">
      <c r="F14" s="474" t="s">
        <v>1132</v>
      </c>
      <c r="G14" s="474" t="s">
        <v>1130</v>
      </c>
      <c r="H14" s="487" t="s">
        <v>1157</v>
      </c>
      <c r="I14" s="476" t="s">
        <v>1131</v>
      </c>
      <c r="L14" s="474" t="s">
        <v>1138</v>
      </c>
    </row>
    <row r="15" spans="1:12">
      <c r="F15" s="474" t="s">
        <v>1135</v>
      </c>
      <c r="G15" s="474" t="s">
        <v>1122</v>
      </c>
      <c r="H15" s="491" t="s">
        <v>1172</v>
      </c>
      <c r="I15" s="476" t="s">
        <v>1123</v>
      </c>
      <c r="L15" s="474" t="s">
        <v>1138</v>
      </c>
    </row>
    <row r="16" spans="1:12">
      <c r="B16" s="474" t="s">
        <v>777</v>
      </c>
      <c r="C16" s="474" t="s">
        <v>777</v>
      </c>
      <c r="F16" s="474" t="s">
        <v>734</v>
      </c>
      <c r="G16" s="480" t="s">
        <v>735</v>
      </c>
      <c r="H16" s="487" t="s">
        <v>1158</v>
      </c>
      <c r="I16" s="373" t="s">
        <v>736</v>
      </c>
    </row>
    <row r="17" spans="1:12">
      <c r="F17" s="521" t="s">
        <v>734</v>
      </c>
      <c r="G17" s="480" t="s">
        <v>739</v>
      </c>
      <c r="H17" s="487" t="s">
        <v>1159</v>
      </c>
      <c r="I17" s="373" t="s">
        <v>740</v>
      </c>
    </row>
    <row r="18" spans="1:12">
      <c r="F18" s="474" t="s">
        <v>752</v>
      </c>
      <c r="G18" s="480" t="s">
        <v>753</v>
      </c>
      <c r="H18" s="487" t="s">
        <v>1160</v>
      </c>
      <c r="I18" s="481" t="s">
        <v>754</v>
      </c>
    </row>
    <row r="19" spans="1:12">
      <c r="F19" s="474" t="s">
        <v>752</v>
      </c>
      <c r="G19" s="480" t="s">
        <v>763</v>
      </c>
      <c r="H19" s="487" t="s">
        <v>1161</v>
      </c>
      <c r="I19" s="373" t="s">
        <v>764</v>
      </c>
    </row>
    <row r="20" spans="1:12">
      <c r="B20" s="474" t="s">
        <v>777</v>
      </c>
      <c r="C20" s="484" t="s">
        <v>777</v>
      </c>
      <c r="D20" s="484" t="s">
        <v>777</v>
      </c>
      <c r="F20" s="474" t="s">
        <v>757</v>
      </c>
      <c r="G20" s="480" t="s">
        <v>758</v>
      </c>
      <c r="H20" s="488" t="s">
        <v>1162</v>
      </c>
      <c r="I20" s="373" t="s">
        <v>759</v>
      </c>
    </row>
    <row r="21" spans="1:12">
      <c r="B21" s="484" t="s">
        <v>777</v>
      </c>
      <c r="E21" s="493" t="s">
        <v>777</v>
      </c>
      <c r="F21" s="474" t="s">
        <v>760</v>
      </c>
      <c r="G21" s="480" t="s">
        <v>761</v>
      </c>
      <c r="H21" s="490" t="s">
        <v>1163</v>
      </c>
      <c r="I21" s="373" t="s">
        <v>762</v>
      </c>
    </row>
    <row r="22" spans="1:12">
      <c r="B22" s="474" t="s">
        <v>777</v>
      </c>
      <c r="C22" s="474" t="s">
        <v>777</v>
      </c>
      <c r="F22" s="474" t="s">
        <v>720</v>
      </c>
      <c r="G22" s="480" t="s">
        <v>727</v>
      </c>
      <c r="H22" s="492" t="s">
        <v>1164</v>
      </c>
      <c r="I22" s="373" t="s">
        <v>728</v>
      </c>
    </row>
    <row r="23" spans="1:12">
      <c r="F23" s="474" t="s">
        <v>745</v>
      </c>
      <c r="G23" s="480" t="s">
        <v>746</v>
      </c>
      <c r="H23" s="490" t="s">
        <v>1175</v>
      </c>
      <c r="I23" s="373" t="s">
        <v>747</v>
      </c>
    </row>
    <row r="24" spans="1:12">
      <c r="F24" s="521" t="s">
        <v>1178</v>
      </c>
      <c r="G24" s="480" t="s">
        <v>750</v>
      </c>
      <c r="H24" s="490" t="s">
        <v>1176</v>
      </c>
      <c r="I24" s="373" t="s">
        <v>751</v>
      </c>
    </row>
    <row r="25" spans="1:12">
      <c r="F25" s="521" t="s">
        <v>1178</v>
      </c>
      <c r="G25" s="522" t="s">
        <v>748</v>
      </c>
      <c r="H25" s="490" t="s">
        <v>1177</v>
      </c>
      <c r="I25" s="481" t="s">
        <v>749</v>
      </c>
    </row>
    <row r="26" spans="1:12">
      <c r="F26" s="474" t="s">
        <v>1135</v>
      </c>
      <c r="G26" s="480" t="s">
        <v>1121</v>
      </c>
      <c r="H26" s="490" t="s">
        <v>1148</v>
      </c>
      <c r="I26" s="475" t="s">
        <v>1120</v>
      </c>
    </row>
    <row r="27" spans="1:12">
      <c r="A27" s="484" t="s">
        <v>777</v>
      </c>
      <c r="F27" s="474" t="s">
        <v>1119</v>
      </c>
      <c r="G27" s="480" t="s">
        <v>1118</v>
      </c>
      <c r="H27" s="490" t="s">
        <v>1165</v>
      </c>
      <c r="I27" s="479" t="s">
        <v>1117</v>
      </c>
    </row>
    <row r="28" spans="1:12">
      <c r="F28" s="474" t="s">
        <v>1134</v>
      </c>
      <c r="G28" s="480" t="s">
        <v>1114</v>
      </c>
      <c r="H28" s="490" t="s">
        <v>1166</v>
      </c>
      <c r="I28" s="473" t="s">
        <v>1113</v>
      </c>
    </row>
    <row r="29" spans="1:12">
      <c r="F29" s="483" t="s">
        <v>1144</v>
      </c>
      <c r="G29" s="483" t="s">
        <v>1142</v>
      </c>
      <c r="H29" s="491" t="s">
        <v>1145</v>
      </c>
      <c r="I29" s="484" t="s">
        <v>1143</v>
      </c>
      <c r="L29" s="483" t="s">
        <v>1139</v>
      </c>
    </row>
    <row r="30" spans="1:12">
      <c r="G30" s="522"/>
      <c r="H30" s="490"/>
      <c r="I30" s="476"/>
    </row>
    <row r="31" spans="1:12">
      <c r="G31" s="522"/>
      <c r="H31" s="490"/>
      <c r="I31" s="476"/>
    </row>
    <row r="32" spans="1:12">
      <c r="F32" s="474" t="s">
        <v>744</v>
      </c>
      <c r="H32" s="491"/>
      <c r="I32" s="476"/>
    </row>
    <row r="33" spans="1:12">
      <c r="F33" s="374" t="s">
        <v>765</v>
      </c>
      <c r="H33" s="491"/>
      <c r="I33" s="494"/>
    </row>
    <row r="34" spans="1:12" ht="45">
      <c r="A34" s="484" t="s">
        <v>777</v>
      </c>
      <c r="B34" s="484" t="s">
        <v>777</v>
      </c>
      <c r="C34" s="484" t="s">
        <v>777</v>
      </c>
      <c r="D34" s="484" t="s">
        <v>777</v>
      </c>
      <c r="E34" s="493" t="s">
        <v>777</v>
      </c>
      <c r="F34" s="482" t="s">
        <v>766</v>
      </c>
      <c r="G34" s="480" t="s">
        <v>767</v>
      </c>
      <c r="H34" s="490" t="s">
        <v>1150</v>
      </c>
      <c r="I34" s="373" t="s">
        <v>768</v>
      </c>
      <c r="J34" s="474" t="s">
        <v>769</v>
      </c>
    </row>
    <row r="35" spans="1:12">
      <c r="A35" s="484" t="s">
        <v>777</v>
      </c>
      <c r="B35" s="484" t="s">
        <v>777</v>
      </c>
      <c r="C35" s="484" t="s">
        <v>777</v>
      </c>
      <c r="D35" s="484" t="s">
        <v>777</v>
      </c>
      <c r="E35" s="493" t="s">
        <v>777</v>
      </c>
      <c r="F35" s="474" t="s">
        <v>770</v>
      </c>
      <c r="G35" s="474" t="s">
        <v>771</v>
      </c>
      <c r="H35" s="491" t="s">
        <v>1148</v>
      </c>
      <c r="I35" s="481" t="s">
        <v>772</v>
      </c>
      <c r="J35" s="474" t="s">
        <v>773</v>
      </c>
    </row>
    <row r="36" spans="1:12">
      <c r="A36" s="484" t="s">
        <v>777</v>
      </c>
      <c r="B36" s="484" t="s">
        <v>777</v>
      </c>
      <c r="C36" s="484" t="s">
        <v>777</v>
      </c>
      <c r="D36" s="484" t="s">
        <v>777</v>
      </c>
      <c r="E36" s="493" t="s">
        <v>777</v>
      </c>
      <c r="F36" s="484" t="s">
        <v>770</v>
      </c>
      <c r="G36" s="474" t="s">
        <v>774</v>
      </c>
      <c r="H36" s="487" t="s">
        <v>1149</v>
      </c>
      <c r="I36" s="373" t="s">
        <v>775</v>
      </c>
      <c r="J36" s="474" t="s">
        <v>776</v>
      </c>
    </row>
    <row r="37" spans="1:12">
      <c r="A37" s="484" t="s">
        <v>777</v>
      </c>
      <c r="D37" s="484" t="s">
        <v>777</v>
      </c>
      <c r="F37" s="484" t="s">
        <v>770</v>
      </c>
      <c r="G37" s="484" t="s">
        <v>1167</v>
      </c>
      <c r="H37" s="484" t="s">
        <v>1168</v>
      </c>
      <c r="I37" s="479" t="s">
        <v>1169</v>
      </c>
      <c r="J37" s="484" t="s">
        <v>790</v>
      </c>
    </row>
    <row r="38" spans="1:12">
      <c r="F38" s="484" t="s">
        <v>770</v>
      </c>
      <c r="G38" s="794" t="s">
        <v>1468</v>
      </c>
      <c r="H38" s="794" t="s">
        <v>1469</v>
      </c>
    </row>
    <row r="39" spans="1:12">
      <c r="B39" s="474" t="s">
        <v>1136</v>
      </c>
      <c r="H39" s="484"/>
    </row>
    <row r="40" spans="1:12">
      <c r="B40" s="474" t="s">
        <v>777</v>
      </c>
      <c r="C40" s="474" t="s">
        <v>777</v>
      </c>
      <c r="D40" s="484" t="s">
        <v>777</v>
      </c>
      <c r="F40" s="474" t="s">
        <v>711</v>
      </c>
      <c r="G40" s="480" t="s">
        <v>712</v>
      </c>
      <c r="H40" s="485"/>
      <c r="I40" s="373" t="s">
        <v>713</v>
      </c>
      <c r="L40" s="474" t="s">
        <v>714</v>
      </c>
    </row>
    <row r="41" spans="1:12">
      <c r="E41" s="478" t="s">
        <v>777</v>
      </c>
      <c r="F41" s="474" t="s">
        <v>711</v>
      </c>
      <c r="G41" s="480" t="s">
        <v>717</v>
      </c>
      <c r="H41" s="485"/>
      <c r="I41" s="373" t="s">
        <v>718</v>
      </c>
      <c r="L41" s="474" t="s">
        <v>719</v>
      </c>
    </row>
    <row r="42" spans="1:12">
      <c r="C42" s="474" t="s">
        <v>777</v>
      </c>
      <c r="D42" s="484" t="s">
        <v>777</v>
      </c>
      <c r="E42" s="478" t="s">
        <v>777</v>
      </c>
      <c r="F42" s="474" t="s">
        <v>720</v>
      </c>
      <c r="G42" s="474" t="s">
        <v>725</v>
      </c>
      <c r="H42" s="484"/>
      <c r="I42" s="373" t="s">
        <v>726</v>
      </c>
    </row>
    <row r="43" spans="1:12">
      <c r="E43" s="493" t="s">
        <v>777</v>
      </c>
      <c r="F43" s="474" t="s">
        <v>734</v>
      </c>
      <c r="G43" s="474" t="s">
        <v>737</v>
      </c>
      <c r="H43" s="484"/>
      <c r="I43" s="373" t="s">
        <v>738</v>
      </c>
    </row>
    <row r="44" spans="1:12">
      <c r="F44" s="474" t="s">
        <v>741</v>
      </c>
      <c r="G44" s="480" t="s">
        <v>742</v>
      </c>
      <c r="H44" s="485"/>
      <c r="I44" s="373" t="s">
        <v>743</v>
      </c>
    </row>
  </sheetData>
  <sortState ref="B2:L31">
    <sortCondition ref="L2:L31"/>
    <sortCondition ref="F2:F31"/>
  </sortState>
  <hyperlinks>
    <hyperlink ref="I35" r:id="rId1"/>
    <hyperlink ref="I25" r:id="rId2"/>
    <hyperlink ref="I18" r:id="rId3"/>
    <hyperlink ref="I26" r:id="rId4"/>
    <hyperlink ref="I15" r:id="rId5"/>
    <hyperlink ref="I2" r:id="rId6" display="mailto:Pierre.Powell@dhe.state.co.us"/>
    <hyperlink ref="I9" r:id="rId7"/>
    <hyperlink ref="I8" r:id="rId8" display="mailto:Tucker_A@cde.state.co.us"/>
    <hyperlink ref="I11" r:id="rId9"/>
    <hyperlink ref="I13" r:id="rId10" display="mailto:andrew.galloway@state.co.us"/>
    <hyperlink ref="I5" r:id="rId11"/>
    <hyperlink ref="I6" r:id="rId12"/>
    <hyperlink ref="I27" r:id="rId13"/>
    <hyperlink ref="I37" r:id="rId14"/>
  </hyperlinks>
  <pageMargins left="0.25" right="0.25" top="0.75" bottom="0.75" header="0.3" footer="0.3"/>
  <pageSetup scale="95" orientation="landscape"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abSelected="1" zoomScale="85" zoomScaleNormal="85" workbookViewId="0">
      <pane ySplit="2" topLeftCell="A19" activePane="bottomLeft" state="frozen"/>
      <selection pane="bottomLeft" activeCell="E31" sqref="E31"/>
    </sheetView>
  </sheetViews>
  <sheetFormatPr defaultColWidth="9.75" defaultRowHeight="15"/>
  <cols>
    <col min="1" max="1" width="40" style="798" customWidth="1"/>
    <col min="2" max="2" width="14.5" style="798" bestFit="1" customWidth="1"/>
    <col min="3" max="5" width="9.75" style="798"/>
    <col min="6" max="6" width="11" style="798" customWidth="1"/>
    <col min="7" max="7" width="13" style="798" customWidth="1"/>
    <col min="8" max="8" width="13.125" style="798" customWidth="1"/>
    <col min="9" max="16384" width="9.75" style="798"/>
  </cols>
  <sheetData>
    <row r="1" spans="1:23">
      <c r="B1" s="1013" t="s">
        <v>664</v>
      </c>
      <c r="C1" s="1013"/>
      <c r="D1" s="1013"/>
      <c r="E1" s="1013"/>
      <c r="F1" s="1013"/>
      <c r="G1" s="1013"/>
      <c r="H1" s="1013"/>
      <c r="I1" s="1013"/>
      <c r="J1" s="1013"/>
      <c r="K1" s="1014"/>
      <c r="L1" s="1015" t="s">
        <v>665</v>
      </c>
      <c r="M1" s="1013"/>
      <c r="N1" s="1013"/>
      <c r="O1" s="1013"/>
      <c r="P1" s="1013"/>
      <c r="Q1" s="1013"/>
      <c r="R1" s="1013"/>
      <c r="S1" s="1013"/>
      <c r="T1" s="1013"/>
      <c r="U1" s="1013"/>
      <c r="V1" s="1013"/>
      <c r="W1" s="1013"/>
    </row>
    <row r="2" spans="1:23">
      <c r="A2" s="798" t="s">
        <v>204</v>
      </c>
      <c r="B2" s="799" t="s">
        <v>1477</v>
      </c>
      <c r="C2" s="799" t="s">
        <v>69</v>
      </c>
      <c r="D2" s="799" t="s">
        <v>70</v>
      </c>
      <c r="E2" s="799" t="s">
        <v>71</v>
      </c>
      <c r="F2" s="799" t="s">
        <v>72</v>
      </c>
      <c r="G2" s="799" t="s">
        <v>73</v>
      </c>
      <c r="H2" s="799" t="s">
        <v>74</v>
      </c>
      <c r="I2" s="799" t="s">
        <v>75</v>
      </c>
      <c r="J2" s="799" t="s">
        <v>76</v>
      </c>
      <c r="K2" s="799" t="s">
        <v>77</v>
      </c>
      <c r="L2" s="799" t="s">
        <v>65</v>
      </c>
      <c r="M2" s="799" t="s">
        <v>67</v>
      </c>
      <c r="N2" s="799" t="s">
        <v>68</v>
      </c>
      <c r="O2" s="799" t="s">
        <v>69</v>
      </c>
      <c r="P2" s="799" t="s">
        <v>70</v>
      </c>
      <c r="Q2" s="799" t="s">
        <v>71</v>
      </c>
      <c r="R2" s="799" t="s">
        <v>72</v>
      </c>
      <c r="S2" s="799" t="s">
        <v>73</v>
      </c>
      <c r="T2" s="799" t="s">
        <v>74</v>
      </c>
      <c r="U2" s="799" t="s">
        <v>75</v>
      </c>
      <c r="V2" s="799" t="s">
        <v>76</v>
      </c>
      <c r="W2" s="799" t="s">
        <v>77</v>
      </c>
    </row>
    <row r="3" spans="1:23" s="802" customFormat="1" ht="15.75" thickBot="1">
      <c r="A3" s="800" t="s">
        <v>1106</v>
      </c>
      <c r="B3" s="801"/>
      <c r="C3" s="801"/>
      <c r="D3" s="801"/>
      <c r="E3" s="801"/>
      <c r="F3" s="801"/>
      <c r="G3" s="801"/>
      <c r="H3" s="801"/>
      <c r="I3" s="801"/>
      <c r="J3" s="801"/>
      <c r="K3" s="801"/>
      <c r="L3" s="801"/>
      <c r="M3" s="801"/>
      <c r="N3" s="801"/>
      <c r="O3" s="801"/>
      <c r="P3" s="801"/>
      <c r="Q3" s="801"/>
      <c r="R3" s="801"/>
      <c r="S3" s="801"/>
      <c r="T3" s="801"/>
      <c r="U3" s="801"/>
      <c r="V3" s="801"/>
      <c r="W3" s="801"/>
    </row>
    <row r="4" spans="1:23" s="811" customFormat="1" ht="15.75" thickTop="1">
      <c r="A4" s="808" t="s">
        <v>1478</v>
      </c>
      <c r="B4" s="809"/>
      <c r="C4" s="809"/>
      <c r="D4" s="810">
        <v>43052</v>
      </c>
      <c r="E4" s="809"/>
      <c r="F4" s="809"/>
      <c r="G4" s="809"/>
      <c r="H4" s="809"/>
      <c r="I4" s="809"/>
      <c r="J4" s="809"/>
      <c r="K4" s="809"/>
      <c r="L4" s="809"/>
      <c r="M4" s="809"/>
      <c r="N4" s="809"/>
      <c r="O4" s="809"/>
      <c r="P4" s="809"/>
      <c r="Q4" s="809"/>
      <c r="R4" s="809"/>
      <c r="S4" s="809"/>
      <c r="T4" s="809"/>
      <c r="U4" s="809"/>
      <c r="V4" s="809"/>
      <c r="W4" s="809"/>
    </row>
    <row r="5" spans="1:23" s="813" customFormat="1">
      <c r="A5" s="812" t="s">
        <v>1479</v>
      </c>
      <c r="D5" s="814">
        <v>43067</v>
      </c>
    </row>
    <row r="6" spans="1:23" s="805" customFormat="1">
      <c r="A6" s="815" t="s">
        <v>1107</v>
      </c>
      <c r="B6" s="815" t="s">
        <v>1480</v>
      </c>
      <c r="C6" s="804"/>
      <c r="D6" s="804"/>
      <c r="E6" s="816">
        <v>43081</v>
      </c>
      <c r="F6" s="804"/>
      <c r="G6" s="804"/>
      <c r="H6" s="804"/>
      <c r="I6" s="804"/>
      <c r="J6" s="804"/>
      <c r="K6" s="804"/>
      <c r="L6" s="804"/>
      <c r="M6" s="804"/>
      <c r="N6" s="804"/>
      <c r="O6" s="804"/>
      <c r="P6" s="804"/>
      <c r="Q6" s="804"/>
      <c r="R6" s="804"/>
      <c r="S6" s="804"/>
      <c r="T6" s="804"/>
      <c r="U6" s="804"/>
      <c r="V6" s="804"/>
      <c r="W6" s="804"/>
    </row>
    <row r="7" spans="1:23" s="805" customFormat="1">
      <c r="A7" s="815" t="s">
        <v>1108</v>
      </c>
      <c r="B7" s="815" t="s">
        <v>1481</v>
      </c>
      <c r="C7" s="804"/>
      <c r="D7" s="804"/>
      <c r="E7" s="816">
        <v>43081</v>
      </c>
      <c r="F7" s="804"/>
      <c r="G7" s="804"/>
      <c r="H7" s="804"/>
      <c r="I7" s="804"/>
      <c r="J7" s="804"/>
      <c r="K7" s="804"/>
      <c r="L7" s="804"/>
      <c r="M7" s="804"/>
      <c r="N7" s="804"/>
      <c r="O7" s="804"/>
      <c r="P7" s="804"/>
      <c r="Q7" s="804"/>
      <c r="R7" s="804"/>
      <c r="S7" s="804"/>
      <c r="T7" s="804"/>
      <c r="U7" s="804"/>
      <c r="V7" s="804"/>
      <c r="W7" s="804"/>
    </row>
    <row r="8" spans="1:23" s="805" customFormat="1" ht="45">
      <c r="A8" s="815" t="s">
        <v>1482</v>
      </c>
      <c r="B8" s="804" t="s">
        <v>1528</v>
      </c>
      <c r="C8" s="804"/>
      <c r="D8" s="804"/>
      <c r="E8" s="804"/>
      <c r="F8" s="817">
        <v>43110</v>
      </c>
      <c r="G8" s="804"/>
      <c r="H8" s="804"/>
      <c r="I8" s="804"/>
      <c r="J8" s="804"/>
      <c r="K8" s="804"/>
      <c r="L8" s="804"/>
      <c r="M8" s="804"/>
      <c r="N8" s="804"/>
      <c r="O8" s="804"/>
      <c r="P8" s="804"/>
      <c r="Q8" s="804"/>
      <c r="R8" s="804"/>
      <c r="S8" s="804"/>
      <c r="T8" s="804"/>
      <c r="U8" s="804"/>
      <c r="V8" s="804"/>
      <c r="W8" s="804"/>
    </row>
    <row r="9" spans="1:23" s="805" customFormat="1">
      <c r="A9" s="815" t="s">
        <v>1483</v>
      </c>
      <c r="B9" s="815" t="s">
        <v>1484</v>
      </c>
      <c r="C9" s="804"/>
      <c r="D9" s="804"/>
      <c r="E9" s="804"/>
      <c r="F9" s="816">
        <v>43116</v>
      </c>
      <c r="G9" s="804"/>
      <c r="H9" s="804"/>
      <c r="I9" s="804"/>
      <c r="J9" s="804"/>
      <c r="K9" s="804"/>
      <c r="L9" s="804"/>
      <c r="M9" s="804"/>
      <c r="N9" s="804"/>
      <c r="O9" s="804"/>
      <c r="P9" s="804"/>
      <c r="Q9" s="804"/>
      <c r="R9" s="804"/>
      <c r="S9" s="804"/>
      <c r="T9" s="804"/>
      <c r="U9" s="804"/>
      <c r="V9" s="804"/>
      <c r="W9" s="804"/>
    </row>
    <row r="10" spans="1:23" s="805" customFormat="1">
      <c r="A10" s="815" t="s">
        <v>1485</v>
      </c>
      <c r="B10" s="806" t="s">
        <v>1529</v>
      </c>
      <c r="C10" s="806"/>
      <c r="D10" s="806"/>
      <c r="E10" s="806"/>
      <c r="F10" s="818">
        <v>43129</v>
      </c>
      <c r="G10" s="806"/>
      <c r="H10" s="806"/>
      <c r="I10" s="806"/>
      <c r="J10" s="806"/>
      <c r="K10" s="806"/>
      <c r="L10" s="806"/>
      <c r="M10" s="806"/>
      <c r="N10" s="806"/>
      <c r="O10" s="806"/>
      <c r="P10" s="806"/>
      <c r="Q10" s="806"/>
      <c r="R10" s="806"/>
      <c r="S10" s="806"/>
      <c r="T10" s="806"/>
      <c r="U10" s="806"/>
      <c r="V10" s="806"/>
      <c r="W10" s="806"/>
    </row>
    <row r="11" spans="1:23" s="805" customFormat="1">
      <c r="A11" s="815" t="s">
        <v>1535</v>
      </c>
      <c r="B11" s="806" t="s">
        <v>1536</v>
      </c>
      <c r="C11" s="806"/>
      <c r="D11" s="806"/>
      <c r="E11" s="806"/>
      <c r="F11" s="818">
        <v>43128</v>
      </c>
      <c r="G11" s="806"/>
      <c r="H11" s="806"/>
      <c r="I11" s="806"/>
      <c r="J11" s="806"/>
      <c r="K11" s="806"/>
      <c r="L11" s="806"/>
      <c r="M11" s="806"/>
      <c r="N11" s="806"/>
      <c r="O11" s="806"/>
      <c r="P11" s="806"/>
      <c r="Q11" s="806"/>
      <c r="R11" s="806"/>
      <c r="S11" s="806"/>
      <c r="T11" s="806"/>
      <c r="U11" s="806"/>
      <c r="V11" s="806"/>
      <c r="W11" s="806"/>
    </row>
    <row r="12" spans="1:23" s="805" customFormat="1" ht="30">
      <c r="A12" s="815" t="s">
        <v>1486</v>
      </c>
      <c r="B12" s="815" t="s">
        <v>1487</v>
      </c>
      <c r="C12" s="806"/>
      <c r="D12" s="806"/>
      <c r="E12" s="806"/>
      <c r="F12" s="818">
        <v>43130</v>
      </c>
      <c r="G12" s="806"/>
      <c r="H12" s="806"/>
      <c r="I12" s="806"/>
      <c r="J12" s="806"/>
      <c r="K12" s="806"/>
      <c r="L12" s="806"/>
      <c r="M12" s="806"/>
      <c r="N12" s="806"/>
      <c r="O12" s="806"/>
      <c r="P12" s="806"/>
      <c r="Q12" s="806"/>
      <c r="R12" s="806"/>
      <c r="S12" s="806"/>
      <c r="T12" s="806"/>
      <c r="U12" s="806"/>
      <c r="V12" s="806"/>
      <c r="W12" s="806"/>
    </row>
    <row r="13" spans="1:23" s="805" customFormat="1">
      <c r="A13" s="819" t="s">
        <v>1488</v>
      </c>
      <c r="B13" s="804"/>
      <c r="C13" s="804"/>
      <c r="D13" s="804"/>
      <c r="E13" s="804"/>
      <c r="F13" s="817">
        <v>43130</v>
      </c>
      <c r="G13" s="804"/>
      <c r="H13" s="804"/>
      <c r="I13" s="804"/>
      <c r="J13" s="804"/>
      <c r="K13" s="804"/>
      <c r="L13" s="804"/>
      <c r="M13" s="804"/>
      <c r="N13" s="804"/>
      <c r="O13" s="804"/>
      <c r="P13" s="804"/>
      <c r="Q13" s="804"/>
      <c r="R13" s="804"/>
      <c r="S13" s="804"/>
      <c r="T13" s="804"/>
      <c r="U13" s="804"/>
      <c r="V13" s="804"/>
      <c r="W13" s="804"/>
    </row>
    <row r="14" spans="1:23" s="805" customFormat="1">
      <c r="A14" s="815" t="s">
        <v>1110</v>
      </c>
      <c r="B14" s="804" t="s">
        <v>1530</v>
      </c>
      <c r="C14" s="804"/>
      <c r="D14" s="804"/>
      <c r="E14" s="804"/>
      <c r="F14" s="804"/>
      <c r="G14" s="820">
        <v>43133</v>
      </c>
      <c r="H14" s="804"/>
      <c r="I14" s="804"/>
      <c r="J14" s="804"/>
      <c r="K14" s="804"/>
      <c r="L14" s="804"/>
      <c r="M14" s="804"/>
      <c r="N14" s="804"/>
      <c r="O14" s="804"/>
      <c r="P14" s="804"/>
      <c r="Q14" s="804"/>
      <c r="R14" s="804"/>
      <c r="S14" s="804"/>
      <c r="T14" s="804"/>
      <c r="U14" s="804"/>
      <c r="V14" s="804"/>
      <c r="W14" s="804"/>
    </row>
    <row r="15" spans="1:23" s="805" customFormat="1">
      <c r="A15" s="815" t="s">
        <v>1489</v>
      </c>
      <c r="B15" s="819" t="s">
        <v>1490</v>
      </c>
      <c r="C15" s="806"/>
      <c r="D15" s="806"/>
      <c r="E15" s="806"/>
      <c r="F15" s="806"/>
      <c r="G15" s="821">
        <v>43137</v>
      </c>
      <c r="H15" s="806"/>
      <c r="I15" s="806"/>
      <c r="J15" s="806"/>
      <c r="K15" s="806"/>
      <c r="L15" s="806"/>
      <c r="M15" s="806"/>
      <c r="N15" s="806"/>
      <c r="O15" s="806"/>
      <c r="P15" s="806"/>
      <c r="Q15" s="806"/>
      <c r="R15" s="806"/>
      <c r="S15" s="806"/>
      <c r="T15" s="806"/>
      <c r="U15" s="806"/>
      <c r="V15" s="806"/>
      <c r="W15" s="806"/>
    </row>
    <row r="16" spans="1:23" s="805" customFormat="1" ht="30">
      <c r="A16" s="815" t="s">
        <v>1491</v>
      </c>
      <c r="B16" s="806" t="s">
        <v>1529</v>
      </c>
      <c r="C16" s="806"/>
      <c r="D16" s="806"/>
      <c r="E16" s="806"/>
      <c r="G16" s="818">
        <v>43137</v>
      </c>
      <c r="H16" s="806"/>
      <c r="I16" s="806"/>
      <c r="J16" s="806"/>
      <c r="K16" s="806"/>
      <c r="L16" s="806"/>
      <c r="M16" s="806"/>
      <c r="N16" s="806"/>
      <c r="O16" s="806"/>
      <c r="P16" s="806"/>
      <c r="Q16" s="806"/>
      <c r="R16" s="806"/>
      <c r="S16" s="806"/>
      <c r="T16" s="806"/>
      <c r="U16" s="806"/>
      <c r="V16" s="806"/>
      <c r="W16" s="806"/>
    </row>
    <row r="17" spans="1:23" s="805" customFormat="1" ht="30">
      <c r="A17" s="815" t="s">
        <v>1492</v>
      </c>
      <c r="B17" s="806" t="s">
        <v>1529</v>
      </c>
      <c r="C17" s="806"/>
      <c r="D17" s="806"/>
      <c r="E17" s="806"/>
      <c r="F17" s="806"/>
      <c r="G17" s="821">
        <v>43139</v>
      </c>
      <c r="H17" s="806"/>
      <c r="I17" s="806"/>
      <c r="J17" s="806"/>
      <c r="K17" s="806"/>
      <c r="L17" s="806"/>
      <c r="M17" s="806"/>
      <c r="N17" s="806"/>
      <c r="O17" s="806"/>
      <c r="P17" s="806"/>
      <c r="Q17" s="806"/>
      <c r="R17" s="806"/>
      <c r="S17" s="806"/>
      <c r="T17" s="806"/>
      <c r="U17" s="806"/>
      <c r="V17" s="806"/>
      <c r="W17" s="806"/>
    </row>
    <row r="18" spans="1:23" s="805" customFormat="1" ht="30">
      <c r="A18" s="807" t="s">
        <v>1531</v>
      </c>
      <c r="B18" s="815" t="s">
        <v>1493</v>
      </c>
      <c r="C18" s="804"/>
      <c r="D18" s="804"/>
      <c r="E18" s="804"/>
      <c r="F18" s="822"/>
      <c r="G18" s="816">
        <v>43140</v>
      </c>
      <c r="H18" s="804"/>
      <c r="I18" s="804"/>
      <c r="J18" s="804"/>
      <c r="K18" s="804"/>
      <c r="L18" s="804"/>
      <c r="M18" s="804"/>
      <c r="N18" s="804"/>
      <c r="O18" s="804"/>
      <c r="P18" s="804"/>
      <c r="Q18" s="804"/>
      <c r="R18" s="804"/>
      <c r="S18" s="804"/>
      <c r="T18" s="804"/>
      <c r="U18" s="804"/>
      <c r="V18" s="804"/>
      <c r="W18" s="804"/>
    </row>
    <row r="19" spans="1:23" s="805" customFormat="1">
      <c r="A19" s="815" t="s">
        <v>1494</v>
      </c>
      <c r="B19" s="819" t="s">
        <v>1495</v>
      </c>
      <c r="C19" s="806"/>
      <c r="D19" s="806"/>
      <c r="E19" s="806"/>
      <c r="F19" s="806"/>
      <c r="G19" s="821">
        <v>43145</v>
      </c>
      <c r="H19" s="806"/>
      <c r="I19" s="806"/>
      <c r="J19" s="806"/>
      <c r="K19" s="806"/>
      <c r="L19" s="806"/>
      <c r="M19" s="806"/>
      <c r="N19" s="806"/>
      <c r="O19" s="806"/>
      <c r="P19" s="806"/>
      <c r="Q19" s="806"/>
      <c r="R19" s="806"/>
      <c r="S19" s="806"/>
      <c r="T19" s="806"/>
      <c r="U19" s="806"/>
      <c r="V19" s="806"/>
      <c r="W19" s="806"/>
    </row>
    <row r="20" spans="1:23" s="805" customFormat="1">
      <c r="A20" s="815" t="s">
        <v>1496</v>
      </c>
      <c r="B20" s="806"/>
      <c r="C20" s="806"/>
      <c r="D20" s="806"/>
      <c r="E20" s="806"/>
      <c r="F20" s="806"/>
      <c r="G20" s="821">
        <v>43145</v>
      </c>
      <c r="H20" s="806"/>
      <c r="I20" s="806"/>
      <c r="J20" s="806"/>
      <c r="K20" s="806"/>
      <c r="L20" s="806"/>
      <c r="M20" s="806"/>
      <c r="N20" s="806"/>
      <c r="O20" s="806"/>
      <c r="P20" s="806"/>
      <c r="Q20" s="806"/>
      <c r="R20" s="806"/>
      <c r="S20" s="806"/>
      <c r="T20" s="806"/>
      <c r="U20" s="806"/>
      <c r="V20" s="806"/>
      <c r="W20" s="806"/>
    </row>
    <row r="21" spans="1:23" s="805" customFormat="1">
      <c r="A21" s="815" t="s">
        <v>1532</v>
      </c>
      <c r="B21" s="804"/>
      <c r="C21" s="804"/>
      <c r="D21" s="804"/>
      <c r="E21" s="804"/>
      <c r="F21" s="804"/>
      <c r="G21" s="816">
        <v>43146</v>
      </c>
      <c r="H21" s="816"/>
      <c r="I21" s="804"/>
      <c r="J21" s="804"/>
      <c r="K21" s="804"/>
      <c r="L21" s="804"/>
      <c r="M21" s="804"/>
      <c r="N21" s="804"/>
      <c r="O21" s="804"/>
      <c r="P21" s="804"/>
      <c r="Q21" s="804"/>
      <c r="R21" s="804"/>
      <c r="S21" s="804"/>
      <c r="T21" s="804"/>
      <c r="U21" s="804"/>
      <c r="V21" s="804"/>
      <c r="W21" s="804"/>
    </row>
    <row r="22" spans="1:23" s="805" customFormat="1">
      <c r="A22" s="815" t="s">
        <v>1497</v>
      </c>
      <c r="B22" s="804"/>
      <c r="C22" s="804"/>
      <c r="D22" s="804"/>
      <c r="E22" s="804"/>
      <c r="F22" s="822"/>
      <c r="G22" s="816">
        <v>43146</v>
      </c>
      <c r="H22" s="804"/>
      <c r="I22" s="804"/>
      <c r="J22" s="804"/>
      <c r="K22" s="804"/>
      <c r="L22" s="804"/>
      <c r="M22" s="804"/>
      <c r="N22" s="804"/>
      <c r="O22" s="804"/>
      <c r="P22" s="804"/>
      <c r="Q22" s="804"/>
      <c r="R22" s="804"/>
      <c r="S22" s="804"/>
      <c r="T22" s="804"/>
      <c r="U22" s="804"/>
      <c r="V22" s="804"/>
      <c r="W22" s="804"/>
    </row>
    <row r="23" spans="1:23" s="805" customFormat="1" ht="30">
      <c r="A23" s="815" t="s">
        <v>1562</v>
      </c>
      <c r="B23" s="815" t="s">
        <v>1498</v>
      </c>
      <c r="C23" s="804"/>
      <c r="D23" s="804"/>
      <c r="E23" s="804"/>
      <c r="F23" s="804"/>
      <c r="G23" s="816">
        <v>43153</v>
      </c>
      <c r="H23" s="804"/>
      <c r="I23" s="804"/>
      <c r="J23" s="804"/>
      <c r="K23" s="804"/>
      <c r="L23" s="804"/>
      <c r="M23" s="804"/>
      <c r="N23" s="804"/>
      <c r="O23" s="804"/>
      <c r="P23" s="804"/>
      <c r="Q23" s="804"/>
      <c r="R23" s="804"/>
      <c r="S23" s="804"/>
      <c r="T23" s="804"/>
      <c r="U23" s="804"/>
      <c r="V23" s="804"/>
      <c r="W23" s="804"/>
    </row>
    <row r="24" spans="1:23" s="805" customFormat="1">
      <c r="A24" s="815" t="s">
        <v>1499</v>
      </c>
      <c r="B24" s="804"/>
      <c r="C24" s="804"/>
      <c r="D24" s="804"/>
      <c r="E24" s="804"/>
      <c r="F24" s="804"/>
      <c r="G24" s="823">
        <v>43152</v>
      </c>
      <c r="H24" s="804"/>
      <c r="I24" s="804"/>
      <c r="J24" s="804"/>
      <c r="K24" s="804"/>
      <c r="L24" s="804"/>
      <c r="M24" s="804"/>
      <c r="N24" s="804"/>
      <c r="O24" s="804"/>
      <c r="P24" s="804"/>
      <c r="Q24" s="804"/>
      <c r="R24" s="804"/>
      <c r="S24" s="804"/>
      <c r="T24" s="804"/>
      <c r="U24" s="804"/>
      <c r="V24" s="804"/>
      <c r="W24" s="804"/>
    </row>
    <row r="25" spans="1:23" s="805" customFormat="1" ht="30">
      <c r="A25" s="815" t="s">
        <v>1500</v>
      </c>
      <c r="B25" s="815" t="s">
        <v>1501</v>
      </c>
      <c r="C25" s="804"/>
      <c r="D25" s="804"/>
      <c r="E25" s="804"/>
      <c r="F25" s="804"/>
      <c r="G25" s="816">
        <v>43152</v>
      </c>
      <c r="H25" s="804"/>
      <c r="I25" s="804"/>
      <c r="J25" s="804"/>
      <c r="K25" s="804"/>
      <c r="L25" s="804"/>
      <c r="M25" s="804"/>
      <c r="N25" s="804"/>
      <c r="O25" s="804"/>
      <c r="P25" s="804"/>
      <c r="Q25" s="804"/>
      <c r="R25" s="804"/>
      <c r="S25" s="804"/>
      <c r="T25" s="804"/>
      <c r="U25" s="804"/>
      <c r="V25" s="804"/>
      <c r="W25" s="804"/>
    </row>
    <row r="26" spans="1:23" s="805" customFormat="1" ht="30">
      <c r="A26" s="815" t="s">
        <v>1502</v>
      </c>
      <c r="B26" s="804" t="s">
        <v>1533</v>
      </c>
      <c r="C26" s="804"/>
      <c r="D26" s="804"/>
      <c r="E26" s="804"/>
      <c r="F26" s="804"/>
      <c r="G26" s="823">
        <v>43152</v>
      </c>
      <c r="H26" s="804"/>
      <c r="I26" s="804"/>
      <c r="J26" s="804"/>
      <c r="K26" s="804"/>
      <c r="L26" s="804"/>
      <c r="M26" s="804"/>
      <c r="N26" s="804"/>
      <c r="O26" s="804"/>
      <c r="P26" s="804"/>
      <c r="Q26" s="804"/>
      <c r="R26" s="804"/>
      <c r="S26" s="804"/>
      <c r="T26" s="804"/>
      <c r="U26" s="804"/>
      <c r="V26" s="804"/>
      <c r="W26" s="804"/>
    </row>
    <row r="27" spans="1:23" s="805" customFormat="1">
      <c r="A27" s="815" t="s">
        <v>1534</v>
      </c>
      <c r="B27" s="804" t="s">
        <v>1337</v>
      </c>
      <c r="C27" s="804"/>
      <c r="D27" s="804"/>
      <c r="E27" s="804"/>
      <c r="F27" s="822"/>
      <c r="G27" s="804"/>
      <c r="H27" s="804"/>
      <c r="I27" s="804"/>
      <c r="J27" s="804"/>
      <c r="K27" s="804"/>
      <c r="L27" s="804"/>
      <c r="M27" s="804"/>
      <c r="N27" s="804"/>
      <c r="O27" s="804"/>
      <c r="P27" s="804"/>
      <c r="Q27" s="804"/>
      <c r="R27" s="804"/>
      <c r="S27" s="804"/>
      <c r="T27" s="804"/>
      <c r="U27" s="804"/>
      <c r="V27" s="804"/>
      <c r="W27" s="804"/>
    </row>
    <row r="28" spans="1:23" s="805" customFormat="1">
      <c r="A28" s="815" t="s">
        <v>1503</v>
      </c>
      <c r="B28" s="804"/>
      <c r="C28" s="804"/>
      <c r="D28" s="804"/>
      <c r="E28" s="804"/>
      <c r="F28" s="822"/>
      <c r="G28" s="816">
        <v>43157</v>
      </c>
      <c r="H28" s="804"/>
      <c r="I28" s="804"/>
      <c r="J28" s="804"/>
      <c r="K28" s="804"/>
      <c r="L28" s="804"/>
      <c r="M28" s="804"/>
      <c r="N28" s="804"/>
      <c r="O28" s="804"/>
      <c r="P28" s="804"/>
      <c r="Q28" s="804"/>
      <c r="R28" s="804"/>
      <c r="S28" s="804"/>
      <c r="T28" s="804"/>
      <c r="U28" s="804"/>
      <c r="V28" s="804"/>
      <c r="W28" s="804"/>
    </row>
    <row r="29" spans="1:23" s="805" customFormat="1">
      <c r="A29" s="824" t="s">
        <v>1504</v>
      </c>
      <c r="B29" s="804"/>
      <c r="C29" s="804"/>
      <c r="D29" s="804"/>
      <c r="E29" s="804"/>
      <c r="F29" s="804"/>
      <c r="G29" s="816">
        <v>43159</v>
      </c>
      <c r="H29" s="816"/>
      <c r="I29" s="804"/>
      <c r="J29" s="804"/>
      <c r="K29" s="804"/>
      <c r="L29" s="804"/>
      <c r="M29" s="804"/>
      <c r="N29" s="804"/>
      <c r="O29" s="804"/>
      <c r="P29" s="804"/>
      <c r="Q29" s="804"/>
      <c r="R29" s="804"/>
      <c r="S29" s="804"/>
      <c r="T29" s="804"/>
      <c r="U29" s="804"/>
      <c r="V29" s="804"/>
      <c r="W29" s="804"/>
    </row>
    <row r="30" spans="1:23" s="805" customFormat="1">
      <c r="A30" s="824" t="s">
        <v>1505</v>
      </c>
      <c r="B30" s="804"/>
      <c r="C30" s="804"/>
      <c r="D30" s="804"/>
      <c r="E30" s="804"/>
      <c r="F30" s="804"/>
      <c r="G30" s="816"/>
      <c r="H30" s="816">
        <v>43160</v>
      </c>
      <c r="I30" s="804"/>
      <c r="J30" s="804"/>
      <c r="K30" s="804"/>
      <c r="L30" s="804"/>
      <c r="M30" s="804"/>
      <c r="N30" s="804"/>
      <c r="O30" s="804"/>
      <c r="P30" s="804"/>
      <c r="Q30" s="804"/>
      <c r="R30" s="804"/>
      <c r="S30" s="804"/>
      <c r="T30" s="804"/>
      <c r="U30" s="804"/>
      <c r="V30" s="804"/>
      <c r="W30" s="804"/>
    </row>
    <row r="31" spans="1:23" s="805" customFormat="1">
      <c r="A31" s="824" t="s">
        <v>1506</v>
      </c>
      <c r="C31" s="804"/>
      <c r="D31" s="804"/>
      <c r="E31" s="804"/>
      <c r="F31" s="804"/>
      <c r="G31" s="816"/>
      <c r="H31" s="816">
        <v>43160</v>
      </c>
      <c r="I31" s="804"/>
      <c r="J31" s="804"/>
      <c r="K31" s="804"/>
      <c r="L31" s="804"/>
      <c r="M31" s="804"/>
      <c r="N31" s="804"/>
      <c r="O31" s="804"/>
      <c r="P31" s="804"/>
      <c r="Q31" s="804"/>
      <c r="R31" s="804"/>
      <c r="S31" s="804"/>
      <c r="T31" s="804"/>
      <c r="U31" s="804"/>
      <c r="V31" s="804"/>
      <c r="W31" s="804"/>
    </row>
    <row r="32" spans="1:23" s="805" customFormat="1">
      <c r="A32" s="824" t="s">
        <v>1507</v>
      </c>
      <c r="B32" s="804"/>
      <c r="C32" s="804"/>
      <c r="D32" s="804"/>
      <c r="E32" s="804"/>
      <c r="F32" s="804"/>
      <c r="G32" s="816"/>
      <c r="H32" s="823">
        <v>43164</v>
      </c>
      <c r="J32" s="804"/>
      <c r="K32" s="804"/>
      <c r="L32" s="804"/>
      <c r="M32" s="804"/>
      <c r="N32" s="804"/>
      <c r="O32" s="804"/>
      <c r="P32" s="804"/>
      <c r="Q32" s="804"/>
      <c r="R32" s="804"/>
      <c r="S32" s="804"/>
      <c r="T32" s="804"/>
      <c r="U32" s="804"/>
      <c r="V32" s="804"/>
      <c r="W32" s="804"/>
    </row>
    <row r="33" spans="1:23" s="805" customFormat="1">
      <c r="A33" s="1016" t="s">
        <v>1109</v>
      </c>
      <c r="B33" s="815" t="s">
        <v>1508</v>
      </c>
      <c r="C33" s="804"/>
      <c r="D33" s="804"/>
      <c r="E33" s="804"/>
      <c r="F33" s="804"/>
      <c r="H33" s="817">
        <v>43164</v>
      </c>
      <c r="I33" s="804"/>
      <c r="J33" s="804"/>
      <c r="K33" s="804"/>
      <c r="L33" s="804"/>
      <c r="M33" s="804"/>
      <c r="N33" s="804"/>
      <c r="O33" s="804"/>
      <c r="P33" s="804"/>
      <c r="Q33" s="804"/>
      <c r="R33" s="804"/>
      <c r="S33" s="804"/>
      <c r="T33" s="804"/>
      <c r="U33" s="804"/>
      <c r="V33" s="804"/>
      <c r="W33" s="804"/>
    </row>
    <row r="34" spans="1:23" s="805" customFormat="1">
      <c r="A34" s="1017"/>
      <c r="B34" s="815" t="s">
        <v>1509</v>
      </c>
      <c r="C34" s="804"/>
      <c r="D34" s="804"/>
      <c r="E34" s="804"/>
      <c r="F34" s="804"/>
      <c r="H34" s="817">
        <v>43164</v>
      </c>
      <c r="I34" s="804"/>
      <c r="J34" s="804"/>
      <c r="K34" s="804"/>
      <c r="L34" s="804"/>
      <c r="M34" s="804"/>
      <c r="N34" s="804"/>
      <c r="O34" s="804"/>
      <c r="P34" s="804"/>
      <c r="Q34" s="804"/>
      <c r="R34" s="804"/>
      <c r="S34" s="804"/>
      <c r="T34" s="804"/>
      <c r="U34" s="804"/>
      <c r="V34" s="804"/>
      <c r="W34" s="804"/>
    </row>
    <row r="35" spans="1:23" s="805" customFormat="1">
      <c r="A35" s="1017"/>
      <c r="B35" s="815" t="s">
        <v>1510</v>
      </c>
      <c r="C35" s="804"/>
      <c r="D35" s="804"/>
      <c r="E35" s="804"/>
      <c r="F35" s="804"/>
      <c r="H35" s="817">
        <v>43164</v>
      </c>
      <c r="I35" s="804"/>
      <c r="J35" s="804"/>
      <c r="K35" s="804"/>
      <c r="L35" s="804"/>
      <c r="M35" s="804"/>
      <c r="N35" s="804"/>
      <c r="O35" s="804"/>
      <c r="P35" s="804"/>
      <c r="Q35" s="804"/>
      <c r="R35" s="804"/>
      <c r="S35" s="804"/>
      <c r="T35" s="804"/>
      <c r="U35" s="804"/>
      <c r="V35" s="804"/>
      <c r="W35" s="804"/>
    </row>
    <row r="36" spans="1:23" s="805" customFormat="1">
      <c r="A36" s="1017"/>
      <c r="B36" s="815" t="s">
        <v>1511</v>
      </c>
      <c r="C36" s="804"/>
      <c r="D36" s="804"/>
      <c r="E36" s="804"/>
      <c r="F36" s="804"/>
      <c r="H36" s="817">
        <v>43166</v>
      </c>
      <c r="I36" s="804"/>
      <c r="J36" s="804"/>
      <c r="K36" s="804"/>
      <c r="L36" s="804"/>
      <c r="M36" s="804"/>
      <c r="N36" s="804"/>
      <c r="O36" s="804"/>
      <c r="P36" s="804"/>
      <c r="Q36" s="804"/>
      <c r="R36" s="804"/>
      <c r="S36" s="804"/>
      <c r="T36" s="804"/>
      <c r="U36" s="804"/>
      <c r="V36" s="804"/>
      <c r="W36" s="804"/>
    </row>
    <row r="37" spans="1:23" s="805" customFormat="1">
      <c r="A37" s="1017"/>
      <c r="B37" s="815" t="s">
        <v>1512</v>
      </c>
      <c r="C37" s="804"/>
      <c r="D37" s="804"/>
      <c r="E37" s="804"/>
      <c r="F37" s="804"/>
      <c r="H37" s="817">
        <v>43166</v>
      </c>
      <c r="I37" s="804"/>
      <c r="J37" s="804"/>
      <c r="K37" s="804"/>
      <c r="L37" s="804"/>
      <c r="M37" s="804"/>
      <c r="N37" s="804"/>
      <c r="O37" s="804"/>
      <c r="P37" s="804"/>
      <c r="Q37" s="804"/>
      <c r="R37" s="804"/>
      <c r="S37" s="804"/>
      <c r="T37" s="804"/>
      <c r="U37" s="804"/>
      <c r="V37" s="804"/>
      <c r="W37" s="804"/>
    </row>
    <row r="38" spans="1:23" s="805" customFormat="1">
      <c r="A38" s="1017"/>
      <c r="B38" s="815" t="s">
        <v>1513</v>
      </c>
      <c r="C38" s="804"/>
      <c r="D38" s="804"/>
      <c r="E38" s="804"/>
      <c r="F38" s="804"/>
      <c r="H38" s="817">
        <v>43171</v>
      </c>
      <c r="I38" s="804"/>
      <c r="J38" s="804"/>
      <c r="K38" s="804"/>
      <c r="L38" s="804"/>
      <c r="M38" s="804"/>
      <c r="N38" s="804"/>
      <c r="O38" s="804"/>
      <c r="P38" s="804"/>
      <c r="Q38" s="804"/>
      <c r="R38" s="804"/>
      <c r="S38" s="804"/>
      <c r="T38" s="804"/>
      <c r="U38" s="804"/>
      <c r="V38" s="804"/>
      <c r="W38" s="804"/>
    </row>
    <row r="39" spans="1:23" s="805" customFormat="1">
      <c r="A39" s="1018"/>
      <c r="B39" s="815" t="s">
        <v>1514</v>
      </c>
      <c r="C39" s="804"/>
      <c r="D39" s="804"/>
      <c r="E39" s="804"/>
      <c r="F39" s="804"/>
      <c r="H39" s="817">
        <v>43171</v>
      </c>
      <c r="I39" s="804"/>
      <c r="J39" s="804"/>
      <c r="K39" s="804"/>
      <c r="L39" s="804"/>
      <c r="M39" s="804"/>
      <c r="N39" s="804"/>
      <c r="O39" s="804"/>
      <c r="P39" s="804"/>
      <c r="Q39" s="804"/>
      <c r="R39" s="804"/>
      <c r="S39" s="804"/>
      <c r="T39" s="804"/>
      <c r="U39" s="804"/>
      <c r="V39" s="804"/>
      <c r="W39" s="804"/>
    </row>
    <row r="40" spans="1:23" s="805" customFormat="1">
      <c r="A40" s="815" t="s">
        <v>1515</v>
      </c>
      <c r="B40" s="804" t="s">
        <v>1536</v>
      </c>
      <c r="C40" s="804"/>
      <c r="D40" s="804"/>
      <c r="E40" s="804"/>
      <c r="F40" s="804"/>
      <c r="G40" s="804"/>
      <c r="H40" s="823">
        <v>43165</v>
      </c>
      <c r="I40" s="804"/>
      <c r="J40" s="804"/>
      <c r="K40" s="804"/>
      <c r="L40" s="804"/>
      <c r="M40" s="804"/>
      <c r="N40" s="804"/>
      <c r="O40" s="804"/>
      <c r="P40" s="804"/>
      <c r="Q40" s="804"/>
      <c r="R40" s="804"/>
      <c r="S40" s="804"/>
      <c r="T40" s="804"/>
      <c r="U40" s="804"/>
      <c r="V40" s="804"/>
      <c r="W40" s="804"/>
    </row>
    <row r="41" spans="1:23" s="805" customFormat="1">
      <c r="A41" s="815" t="s">
        <v>1516</v>
      </c>
      <c r="B41" s="804"/>
      <c r="C41" s="804"/>
      <c r="D41" s="804"/>
      <c r="E41" s="804"/>
      <c r="F41" s="804"/>
      <c r="G41" s="804"/>
      <c r="H41" s="823">
        <v>43165</v>
      </c>
      <c r="I41" s="804"/>
      <c r="J41" s="804"/>
      <c r="K41" s="804"/>
      <c r="L41" s="804"/>
      <c r="M41" s="804"/>
      <c r="N41" s="804"/>
      <c r="O41" s="804"/>
      <c r="P41" s="804"/>
      <c r="Q41" s="804"/>
      <c r="R41" s="804"/>
      <c r="S41" s="804"/>
      <c r="T41" s="804"/>
      <c r="U41" s="804"/>
      <c r="V41" s="804"/>
      <c r="W41" s="804"/>
    </row>
    <row r="42" spans="1:23" s="805" customFormat="1" ht="30">
      <c r="A42" s="815" t="s">
        <v>1561</v>
      </c>
      <c r="B42" s="847" t="s">
        <v>1498</v>
      </c>
      <c r="C42" s="804"/>
      <c r="D42" s="804"/>
      <c r="E42" s="804"/>
      <c r="F42" s="804"/>
      <c r="G42" s="804"/>
      <c r="H42" s="823">
        <v>43166</v>
      </c>
      <c r="I42" s="804"/>
      <c r="J42" s="804"/>
      <c r="K42" s="804"/>
      <c r="L42" s="804"/>
      <c r="M42" s="804"/>
      <c r="N42" s="804"/>
      <c r="O42" s="804"/>
      <c r="P42" s="804"/>
      <c r="Q42" s="804"/>
      <c r="R42" s="804"/>
      <c r="S42" s="804"/>
      <c r="T42" s="804"/>
      <c r="U42" s="804"/>
      <c r="V42" s="804"/>
      <c r="W42" s="804"/>
    </row>
    <row r="43" spans="1:23" s="805" customFormat="1">
      <c r="A43" s="815" t="s">
        <v>1537</v>
      </c>
      <c r="B43" s="804"/>
      <c r="C43" s="804"/>
      <c r="D43" s="804"/>
      <c r="E43" s="804"/>
      <c r="F43" s="804"/>
      <c r="G43" s="825"/>
      <c r="H43" s="816">
        <v>43167</v>
      </c>
      <c r="I43" s="804"/>
      <c r="J43" s="804"/>
      <c r="K43" s="804"/>
      <c r="L43" s="804"/>
      <c r="M43" s="804"/>
      <c r="N43" s="804"/>
      <c r="O43" s="804"/>
      <c r="P43" s="804"/>
      <c r="Q43" s="804"/>
      <c r="R43" s="804"/>
      <c r="S43" s="804"/>
      <c r="T43" s="804"/>
      <c r="U43" s="804"/>
      <c r="V43" s="804"/>
      <c r="W43" s="804"/>
    </row>
    <row r="44" spans="1:23" s="805" customFormat="1" ht="45">
      <c r="A44" s="815" t="s">
        <v>1517</v>
      </c>
      <c r="B44" s="804" t="s">
        <v>1528</v>
      </c>
      <c r="C44" s="804"/>
      <c r="D44" s="804"/>
      <c r="E44" s="804"/>
      <c r="F44" s="804"/>
      <c r="G44" s="825"/>
      <c r="H44" s="816">
        <v>43167</v>
      </c>
      <c r="I44" s="804"/>
      <c r="J44" s="804"/>
      <c r="K44" s="804"/>
      <c r="L44" s="804"/>
      <c r="M44" s="804"/>
      <c r="N44" s="804"/>
      <c r="O44" s="804"/>
      <c r="P44" s="804"/>
      <c r="Q44" s="804"/>
      <c r="R44" s="804"/>
      <c r="S44" s="804"/>
      <c r="T44" s="804"/>
      <c r="U44" s="804"/>
      <c r="V44" s="804"/>
      <c r="W44" s="804"/>
    </row>
    <row r="45" spans="1:23" s="805" customFormat="1">
      <c r="A45" s="815" t="s">
        <v>1497</v>
      </c>
      <c r="B45" s="804"/>
      <c r="C45" s="804"/>
      <c r="D45" s="804"/>
      <c r="E45" s="804"/>
      <c r="F45" s="804"/>
      <c r="G45" s="804"/>
      <c r="H45" s="816">
        <v>43172</v>
      </c>
      <c r="I45" s="804"/>
      <c r="J45" s="804"/>
      <c r="K45" s="804"/>
      <c r="L45" s="804"/>
      <c r="M45" s="804"/>
      <c r="N45" s="804"/>
      <c r="O45" s="804"/>
      <c r="P45" s="804"/>
      <c r="Q45" s="804"/>
      <c r="R45" s="804"/>
      <c r="S45" s="804"/>
      <c r="T45" s="804"/>
      <c r="U45" s="804"/>
      <c r="V45" s="804"/>
      <c r="W45" s="804"/>
    </row>
    <row r="46" spans="1:23" s="805" customFormat="1">
      <c r="A46" s="815" t="s">
        <v>1518</v>
      </c>
      <c r="B46" s="804"/>
      <c r="C46" s="804"/>
      <c r="D46" s="804"/>
      <c r="E46" s="804"/>
      <c r="F46" s="804"/>
      <c r="G46" s="804"/>
      <c r="H46" s="816">
        <v>43173</v>
      </c>
      <c r="I46" s="804"/>
      <c r="J46" s="804"/>
      <c r="K46" s="804"/>
      <c r="L46" s="804"/>
      <c r="M46" s="804"/>
      <c r="N46" s="804"/>
      <c r="O46" s="804"/>
      <c r="P46" s="804"/>
      <c r="Q46" s="804"/>
      <c r="R46" s="804"/>
      <c r="S46" s="804"/>
      <c r="T46" s="804"/>
      <c r="U46" s="804"/>
      <c r="V46" s="804"/>
      <c r="W46" s="804"/>
    </row>
    <row r="47" spans="1:23" s="805" customFormat="1">
      <c r="A47" s="815" t="s">
        <v>1519</v>
      </c>
      <c r="B47" s="804"/>
      <c r="C47" s="804"/>
      <c r="D47" s="804"/>
      <c r="E47" s="804"/>
      <c r="F47" s="804"/>
      <c r="G47" s="804"/>
      <c r="H47" s="825" t="s">
        <v>1520</v>
      </c>
      <c r="I47" s="822"/>
      <c r="J47" s="822"/>
      <c r="K47" s="804"/>
      <c r="L47" s="804"/>
      <c r="M47" s="804"/>
      <c r="N47" s="804"/>
      <c r="O47" s="804"/>
      <c r="P47" s="804"/>
      <c r="Q47" s="804"/>
      <c r="R47" s="804"/>
      <c r="S47" s="804"/>
      <c r="T47" s="804"/>
      <c r="U47" s="804"/>
      <c r="V47" s="804"/>
      <c r="W47" s="804"/>
    </row>
    <row r="48" spans="1:23" s="805" customFormat="1" ht="30">
      <c r="A48" s="825" t="s">
        <v>1526</v>
      </c>
      <c r="B48" s="804" t="s">
        <v>1527</v>
      </c>
      <c r="C48" s="804"/>
      <c r="D48" s="804"/>
      <c r="E48" s="804"/>
      <c r="F48" s="804"/>
      <c r="G48" s="804"/>
      <c r="H48" s="820">
        <v>43179</v>
      </c>
      <c r="I48" s="822"/>
      <c r="J48" s="822"/>
      <c r="K48" s="804"/>
      <c r="L48" s="804"/>
      <c r="M48" s="804"/>
      <c r="N48" s="804"/>
      <c r="O48" s="804"/>
      <c r="P48" s="804"/>
      <c r="Q48" s="804"/>
      <c r="R48" s="804"/>
      <c r="S48" s="804"/>
      <c r="T48" s="804"/>
      <c r="U48" s="804"/>
      <c r="V48" s="804"/>
      <c r="W48" s="804"/>
    </row>
    <row r="49" spans="1:23" s="805" customFormat="1">
      <c r="A49" s="815" t="s">
        <v>1521</v>
      </c>
      <c r="B49" s="804"/>
      <c r="C49" s="804"/>
      <c r="D49" s="804"/>
      <c r="E49" s="804"/>
      <c r="F49" s="804"/>
      <c r="G49" s="804"/>
      <c r="H49" s="816">
        <v>43180</v>
      </c>
      <c r="I49" s="804"/>
      <c r="J49" s="804"/>
      <c r="K49" s="804"/>
      <c r="L49" s="804"/>
      <c r="M49" s="804"/>
      <c r="N49" s="804"/>
      <c r="O49" s="804"/>
      <c r="P49" s="804"/>
      <c r="Q49" s="804"/>
      <c r="R49" s="804"/>
      <c r="S49" s="804"/>
      <c r="T49" s="804"/>
      <c r="U49" s="804"/>
      <c r="V49" s="804"/>
      <c r="W49" s="804"/>
    </row>
    <row r="50" spans="1:23" s="805" customFormat="1">
      <c r="A50" s="815" t="s">
        <v>1522</v>
      </c>
      <c r="B50" s="804"/>
      <c r="C50" s="804"/>
      <c r="D50" s="804"/>
      <c r="E50" s="804"/>
      <c r="F50" s="804"/>
      <c r="G50" s="804"/>
      <c r="H50" s="816">
        <v>43182</v>
      </c>
      <c r="I50" s="804"/>
      <c r="J50" s="804"/>
      <c r="K50" s="804"/>
      <c r="L50" s="804"/>
      <c r="M50" s="804"/>
      <c r="N50" s="804"/>
      <c r="O50" s="804"/>
      <c r="P50" s="804"/>
      <c r="Q50" s="804"/>
      <c r="R50" s="804"/>
      <c r="S50" s="804"/>
      <c r="T50" s="804"/>
      <c r="U50" s="804"/>
      <c r="V50" s="804"/>
      <c r="W50" s="804"/>
    </row>
    <row r="51" spans="1:23" s="805" customFormat="1">
      <c r="A51" s="815" t="s">
        <v>1523</v>
      </c>
      <c r="B51" s="804"/>
      <c r="C51" s="804"/>
      <c r="D51" s="804"/>
      <c r="E51" s="804"/>
      <c r="F51" s="804"/>
      <c r="G51" s="804"/>
      <c r="I51" s="823">
        <v>43194</v>
      </c>
      <c r="J51" s="822"/>
      <c r="K51" s="804"/>
      <c r="L51" s="804"/>
      <c r="M51" s="804"/>
      <c r="N51" s="804"/>
      <c r="O51" s="804"/>
      <c r="P51" s="804"/>
      <c r="Q51" s="804"/>
      <c r="R51" s="804"/>
      <c r="S51" s="804"/>
      <c r="T51" s="804"/>
      <c r="U51" s="804"/>
      <c r="V51" s="804"/>
      <c r="W51" s="804"/>
    </row>
    <row r="52" spans="1:23" s="805" customFormat="1">
      <c r="I52" s="822"/>
      <c r="J52" s="822"/>
      <c r="K52" s="804"/>
      <c r="L52" s="804"/>
      <c r="M52" s="804"/>
      <c r="N52" s="804"/>
      <c r="O52" s="804"/>
      <c r="P52" s="804"/>
      <c r="Q52" s="804"/>
      <c r="R52" s="804"/>
      <c r="S52" s="804"/>
      <c r="T52" s="804"/>
      <c r="U52" s="804"/>
      <c r="V52" s="804"/>
      <c r="W52" s="804"/>
    </row>
    <row r="53" spans="1:23" s="805" customFormat="1">
      <c r="A53" s="815" t="s">
        <v>1524</v>
      </c>
      <c r="B53" s="804"/>
      <c r="C53" s="804"/>
      <c r="D53" s="804"/>
      <c r="E53" s="804"/>
      <c r="F53" s="822"/>
      <c r="H53" s="825" t="s">
        <v>1525</v>
      </c>
      <c r="I53" s="804"/>
      <c r="J53" s="804"/>
      <c r="K53" s="804"/>
      <c r="L53" s="804"/>
      <c r="M53" s="804"/>
      <c r="N53" s="804"/>
      <c r="O53" s="804"/>
      <c r="P53" s="804"/>
      <c r="Q53" s="804"/>
      <c r="R53" s="804"/>
      <c r="S53" s="804"/>
      <c r="T53" s="804"/>
      <c r="U53" s="804"/>
      <c r="V53" s="804"/>
      <c r="W53" s="804"/>
    </row>
    <row r="54" spans="1:23" s="803" customFormat="1"/>
    <row r="55" spans="1:23" s="803" customFormat="1"/>
    <row r="56" spans="1:23" s="805" customFormat="1">
      <c r="A56" s="815" t="s">
        <v>1111</v>
      </c>
      <c r="B56" s="804"/>
      <c r="C56" s="804"/>
      <c r="D56" s="804"/>
      <c r="E56" s="804"/>
      <c r="F56" s="804"/>
      <c r="G56" s="804"/>
      <c r="H56" s="804"/>
      <c r="I56" s="804"/>
      <c r="J56" s="825" t="s">
        <v>1112</v>
      </c>
      <c r="K56" s="804"/>
      <c r="L56" s="804"/>
      <c r="M56" s="804"/>
      <c r="N56" s="804"/>
      <c r="O56" s="804"/>
      <c r="P56" s="804"/>
      <c r="Q56" s="804"/>
      <c r="R56" s="804"/>
      <c r="S56" s="804"/>
      <c r="T56" s="804"/>
      <c r="U56" s="804"/>
      <c r="V56" s="804"/>
      <c r="W56" s="804"/>
    </row>
    <row r="57" spans="1:23" s="805" customFormat="1">
      <c r="A57" s="804"/>
      <c r="B57" s="804"/>
      <c r="C57" s="804"/>
      <c r="D57" s="804"/>
      <c r="E57" s="804"/>
      <c r="F57" s="804"/>
      <c r="G57" s="804"/>
      <c r="H57" s="804"/>
      <c r="I57" s="804"/>
      <c r="J57" s="804"/>
      <c r="K57" s="804"/>
      <c r="L57" s="804"/>
      <c r="M57" s="804"/>
      <c r="N57" s="804"/>
      <c r="O57" s="804"/>
      <c r="P57" s="804"/>
      <c r="Q57" s="804"/>
      <c r="R57" s="804"/>
      <c r="S57" s="804"/>
      <c r="T57" s="804"/>
      <c r="U57" s="804"/>
      <c r="V57" s="804"/>
      <c r="W57" s="804"/>
    </row>
    <row r="58" spans="1:23" s="805" customFormat="1">
      <c r="A58" s="804"/>
      <c r="B58" s="804"/>
      <c r="C58" s="804"/>
      <c r="D58" s="804"/>
      <c r="E58" s="804"/>
      <c r="F58" s="804"/>
      <c r="G58" s="804"/>
      <c r="H58" s="804"/>
      <c r="I58" s="804"/>
      <c r="J58" s="804"/>
      <c r="K58" s="804"/>
      <c r="L58" s="804"/>
      <c r="M58" s="804"/>
      <c r="N58" s="804"/>
      <c r="O58" s="804"/>
      <c r="P58" s="804"/>
      <c r="Q58" s="804"/>
      <c r="R58" s="804"/>
      <c r="S58" s="804"/>
      <c r="T58" s="804"/>
      <c r="U58" s="804"/>
      <c r="V58" s="804"/>
      <c r="W58" s="804"/>
    </row>
    <row r="59" spans="1:23" s="805" customFormat="1">
      <c r="A59" s="804"/>
      <c r="B59" s="804"/>
      <c r="C59" s="804"/>
      <c r="D59" s="804"/>
      <c r="E59" s="804"/>
      <c r="F59" s="804"/>
      <c r="G59" s="804"/>
      <c r="H59" s="804"/>
      <c r="I59" s="804"/>
      <c r="J59" s="804"/>
      <c r="K59" s="804"/>
      <c r="L59" s="804"/>
      <c r="M59" s="804"/>
      <c r="N59" s="804"/>
      <c r="O59" s="804"/>
      <c r="P59" s="804"/>
      <c r="Q59" s="804"/>
      <c r="R59" s="804"/>
      <c r="S59" s="804"/>
      <c r="T59" s="804"/>
      <c r="U59" s="804"/>
      <c r="V59" s="804"/>
      <c r="W59" s="804"/>
    </row>
    <row r="60" spans="1:23" s="805" customFormat="1">
      <c r="A60" s="804"/>
      <c r="B60" s="804"/>
      <c r="C60" s="804"/>
      <c r="D60" s="804"/>
      <c r="E60" s="804"/>
      <c r="F60" s="804"/>
      <c r="G60" s="804"/>
      <c r="H60" s="804"/>
      <c r="I60" s="804"/>
      <c r="J60" s="804"/>
      <c r="K60" s="804"/>
      <c r="L60" s="804"/>
      <c r="M60" s="804"/>
      <c r="N60" s="804"/>
      <c r="O60" s="804"/>
      <c r="P60" s="804"/>
      <c r="Q60" s="804"/>
      <c r="R60" s="804"/>
      <c r="S60" s="804"/>
      <c r="T60" s="804"/>
      <c r="U60" s="804"/>
      <c r="V60" s="804"/>
      <c r="W60" s="804"/>
    </row>
  </sheetData>
  <mergeCells count="3">
    <mergeCell ref="B1:K1"/>
    <mergeCell ref="L1:W1"/>
    <mergeCell ref="A33:A39"/>
  </mergeCells>
  <pageMargins left="0.7" right="0.7" top="0.75" bottom="0.75" header="0.3" footer="0.3"/>
  <pageSetup scale="57" orientation="portrait" r:id="rId1"/>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opLeftCell="C1" zoomScale="160" zoomScaleNormal="160" workbookViewId="0">
      <selection activeCell="G8" sqref="G8"/>
    </sheetView>
  </sheetViews>
  <sheetFormatPr defaultColWidth="8.75" defaultRowHeight="15"/>
  <cols>
    <col min="1" max="1" width="42.75" style="376" hidden="1" customWidth="1"/>
    <col min="2" max="2" width="4.125" style="376" hidden="1" customWidth="1"/>
    <col min="3" max="3" width="49.75" style="376" customWidth="1"/>
    <col min="4" max="4" width="10.25" style="376" customWidth="1"/>
    <col min="5" max="5" width="8.75" style="376"/>
    <col min="6" max="6" width="10.875" style="376" customWidth="1"/>
    <col min="7" max="7" width="10.25" style="376" customWidth="1"/>
    <col min="8" max="16384" width="8.75" style="376"/>
  </cols>
  <sheetData>
    <row r="1" spans="1:7" ht="18.75">
      <c r="A1" s="381" t="s">
        <v>825</v>
      </c>
      <c r="B1" s="381"/>
      <c r="C1" s="400" t="s">
        <v>824</v>
      </c>
      <c r="D1" s="400"/>
    </row>
    <row r="2" spans="1:7" ht="18.75">
      <c r="B2" s="381"/>
      <c r="C2" s="400" t="s">
        <v>823</v>
      </c>
      <c r="D2" s="400"/>
    </row>
    <row r="3" spans="1:7" ht="18.75">
      <c r="B3" s="381"/>
    </row>
    <row r="4" spans="1:7" ht="18.75">
      <c r="A4" s="381" t="s">
        <v>822</v>
      </c>
      <c r="B4" s="381"/>
      <c r="C4" s="381" t="s">
        <v>822</v>
      </c>
      <c r="D4" s="380"/>
    </row>
    <row r="5" spans="1:7" ht="18.75">
      <c r="B5" s="399"/>
      <c r="C5" s="380" t="s">
        <v>839</v>
      </c>
    </row>
    <row r="6" spans="1:7" ht="15.75" thickBot="1">
      <c r="A6" s="379" t="s">
        <v>782</v>
      </c>
      <c r="B6" s="388"/>
      <c r="C6" s="401" t="s">
        <v>781</v>
      </c>
      <c r="D6" s="401" t="s">
        <v>826</v>
      </c>
      <c r="E6" s="401" t="s">
        <v>821</v>
      </c>
      <c r="F6" s="401" t="s">
        <v>820</v>
      </c>
      <c r="G6" s="401" t="s">
        <v>819</v>
      </c>
    </row>
    <row r="7" spans="1:7" ht="15.75" thickTop="1">
      <c r="A7" s="398" t="s">
        <v>818</v>
      </c>
      <c r="B7" s="388"/>
      <c r="C7" s="379" t="s">
        <v>828</v>
      </c>
      <c r="D7" s="379"/>
    </row>
    <row r="8" spans="1:7">
      <c r="A8" s="390" t="s">
        <v>817</v>
      </c>
      <c r="B8" s="389"/>
      <c r="C8" s="376" t="s">
        <v>815</v>
      </c>
      <c r="G8" s="376" t="s">
        <v>71</v>
      </c>
    </row>
    <row r="9" spans="1:7">
      <c r="A9" s="390" t="s">
        <v>816</v>
      </c>
      <c r="B9" s="389"/>
      <c r="C9" s="383" t="s">
        <v>831</v>
      </c>
    </row>
    <row r="10" spans="1:7" ht="30">
      <c r="A10" s="390" t="s">
        <v>814</v>
      </c>
      <c r="B10" s="389"/>
      <c r="C10" s="383" t="s">
        <v>829</v>
      </c>
    </row>
    <row r="11" spans="1:7" ht="30">
      <c r="A11" s="390" t="s">
        <v>813</v>
      </c>
      <c r="B11" s="389"/>
      <c r="C11" s="383" t="s">
        <v>830</v>
      </c>
      <c r="D11" s="383"/>
      <c r="G11" s="376" t="s">
        <v>74</v>
      </c>
    </row>
    <row r="12" spans="1:7">
      <c r="A12" s="395"/>
      <c r="B12" s="378"/>
    </row>
    <row r="13" spans="1:7">
      <c r="A13" s="398" t="s">
        <v>812</v>
      </c>
      <c r="B13" s="388"/>
      <c r="C13" s="379" t="s">
        <v>812</v>
      </c>
      <c r="D13" s="379"/>
    </row>
    <row r="14" spans="1:7">
      <c r="A14" s="390" t="s">
        <v>811</v>
      </c>
      <c r="B14" s="389"/>
      <c r="C14" s="383" t="s">
        <v>810</v>
      </c>
    </row>
    <row r="15" spans="1:7">
      <c r="A15" s="390" t="s">
        <v>809</v>
      </c>
      <c r="B15" s="389"/>
      <c r="C15" s="383" t="s">
        <v>807</v>
      </c>
    </row>
    <row r="16" spans="1:7">
      <c r="A16" s="390" t="s">
        <v>808</v>
      </c>
      <c r="B16" s="389"/>
      <c r="C16" s="383" t="s">
        <v>832</v>
      </c>
    </row>
    <row r="17" spans="1:7">
      <c r="A17" s="390" t="s">
        <v>806</v>
      </c>
      <c r="B17" s="389"/>
      <c r="C17" s="383" t="s">
        <v>833</v>
      </c>
      <c r="D17" s="383"/>
    </row>
    <row r="18" spans="1:7">
      <c r="A18" s="390" t="s">
        <v>805</v>
      </c>
      <c r="B18" s="378"/>
      <c r="C18" s="383" t="s">
        <v>834</v>
      </c>
    </row>
    <row r="19" spans="1:7">
      <c r="A19" s="390" t="s">
        <v>804</v>
      </c>
      <c r="B19" s="389"/>
    </row>
    <row r="20" spans="1:7">
      <c r="A20" s="398" t="s">
        <v>803</v>
      </c>
      <c r="B20" s="388"/>
      <c r="C20" s="398" t="s">
        <v>803</v>
      </c>
      <c r="D20" s="398"/>
    </row>
    <row r="21" spans="1:7">
      <c r="A21" s="390" t="s">
        <v>802</v>
      </c>
      <c r="B21" s="389"/>
      <c r="C21" s="383" t="s">
        <v>801</v>
      </c>
    </row>
    <row r="22" spans="1:7" ht="30">
      <c r="A22" s="397" t="s">
        <v>800</v>
      </c>
      <c r="B22" s="396"/>
      <c r="C22" s="383" t="s">
        <v>799</v>
      </c>
      <c r="D22" s="383"/>
    </row>
    <row r="23" spans="1:7" ht="45">
      <c r="A23" s="395"/>
      <c r="B23" s="378"/>
      <c r="C23" s="383" t="s">
        <v>835</v>
      </c>
    </row>
    <row r="24" spans="1:7">
      <c r="A24" s="395"/>
      <c r="B24" s="378"/>
      <c r="C24" s="383" t="s">
        <v>836</v>
      </c>
    </row>
    <row r="25" spans="1:7">
      <c r="A25" s="395"/>
      <c r="B25" s="378"/>
    </row>
    <row r="26" spans="1:7">
      <c r="A26" s="394" t="s">
        <v>798</v>
      </c>
      <c r="B26" s="393"/>
      <c r="C26" s="392" t="s">
        <v>798</v>
      </c>
      <c r="D26" s="392"/>
    </row>
    <row r="27" spans="1:7" ht="30">
      <c r="A27" s="391" t="s">
        <v>797</v>
      </c>
      <c r="B27" s="389"/>
      <c r="C27" s="383" t="s">
        <v>837</v>
      </c>
      <c r="D27" s="383"/>
      <c r="G27" s="376" t="s">
        <v>74</v>
      </c>
    </row>
    <row r="28" spans="1:7">
      <c r="A28" s="390" t="s">
        <v>796</v>
      </c>
      <c r="B28" s="389"/>
    </row>
    <row r="29" spans="1:7">
      <c r="A29" s="378"/>
      <c r="B29" s="378"/>
      <c r="C29" s="378"/>
      <c r="D29" s="378"/>
    </row>
    <row r="30" spans="1:7" ht="18.75">
      <c r="A30" s="381" t="s">
        <v>719</v>
      </c>
      <c r="C30" s="381" t="s">
        <v>719</v>
      </c>
    </row>
    <row r="31" spans="1:7" ht="15.75">
      <c r="C31" s="380" t="s">
        <v>838</v>
      </c>
      <c r="D31" s="380"/>
    </row>
    <row r="32" spans="1:7">
      <c r="B32" s="378"/>
    </row>
    <row r="33" spans="1:7">
      <c r="A33" s="387" t="s">
        <v>795</v>
      </c>
      <c r="B33" s="378"/>
      <c r="C33" s="387" t="s">
        <v>795</v>
      </c>
      <c r="D33" s="387"/>
    </row>
    <row r="34" spans="1:7">
      <c r="A34" s="386" t="s">
        <v>794</v>
      </c>
      <c r="B34" s="378"/>
      <c r="C34" s="376" t="s">
        <v>841</v>
      </c>
      <c r="G34" s="402">
        <v>43101</v>
      </c>
    </row>
    <row r="35" spans="1:7">
      <c r="A35" s="385" t="s">
        <v>793</v>
      </c>
      <c r="B35" s="378"/>
      <c r="C35" s="376" t="s">
        <v>840</v>
      </c>
      <c r="G35" s="402">
        <v>43435</v>
      </c>
    </row>
    <row r="36" spans="1:7">
      <c r="A36" s="384" t="s">
        <v>792</v>
      </c>
      <c r="B36" s="378"/>
    </row>
    <row r="37" spans="1:7">
      <c r="A37" s="376" t="s">
        <v>791</v>
      </c>
      <c r="B37" s="378"/>
    </row>
    <row r="38" spans="1:7">
      <c r="A38" s="378"/>
      <c r="B38" s="378"/>
      <c r="C38" s="378"/>
      <c r="D38" s="378"/>
    </row>
    <row r="39" spans="1:7" ht="18.75">
      <c r="A39" s="381" t="s">
        <v>790</v>
      </c>
      <c r="C39" s="381" t="s">
        <v>790</v>
      </c>
    </row>
    <row r="40" spans="1:7" ht="15.75">
      <c r="C40" s="380" t="s">
        <v>827</v>
      </c>
      <c r="D40" s="380"/>
    </row>
    <row r="41" spans="1:7">
      <c r="B41" s="378"/>
    </row>
    <row r="42" spans="1:7" ht="30">
      <c r="A42" s="382" t="s">
        <v>789</v>
      </c>
      <c r="B42" s="378"/>
      <c r="C42" s="383" t="s">
        <v>788</v>
      </c>
      <c r="D42" s="383"/>
      <c r="G42" s="403">
        <v>43084</v>
      </c>
    </row>
    <row r="43" spans="1:7" ht="45">
      <c r="A43" s="382" t="s">
        <v>787</v>
      </c>
      <c r="B43" s="378"/>
      <c r="C43" s="383" t="s">
        <v>786</v>
      </c>
      <c r="D43" s="383"/>
      <c r="G43" s="403">
        <v>43084</v>
      </c>
    </row>
    <row r="44" spans="1:7">
      <c r="A44" s="382" t="s">
        <v>785</v>
      </c>
      <c r="B44" s="378"/>
    </row>
    <row r="45" spans="1:7">
      <c r="A45" s="378"/>
      <c r="B45" s="378"/>
      <c r="C45" s="378"/>
      <c r="D45" s="378"/>
    </row>
    <row r="46" spans="1:7" ht="18.75">
      <c r="A46" s="381" t="s">
        <v>784</v>
      </c>
      <c r="C46" s="381" t="s">
        <v>784</v>
      </c>
    </row>
    <row r="47" spans="1:7" ht="15.75">
      <c r="C47" s="380" t="s">
        <v>783</v>
      </c>
      <c r="D47" s="380"/>
    </row>
    <row r="48" spans="1:7">
      <c r="B48" s="378"/>
    </row>
    <row r="49" spans="1:7">
      <c r="A49" s="377" t="s">
        <v>780</v>
      </c>
      <c r="B49" s="378"/>
      <c r="C49" s="383" t="s">
        <v>842</v>
      </c>
      <c r="G49" s="403">
        <v>42736</v>
      </c>
    </row>
    <row r="50" spans="1:7" ht="30">
      <c r="A50" s="377" t="s">
        <v>779</v>
      </c>
      <c r="B50" s="378"/>
      <c r="C50" s="383" t="s">
        <v>843</v>
      </c>
      <c r="G50" s="403">
        <v>42979</v>
      </c>
    </row>
    <row r="51" spans="1:7">
      <c r="A51" s="377" t="s">
        <v>778</v>
      </c>
      <c r="B51" s="378"/>
    </row>
    <row r="52" spans="1:7">
      <c r="A52" s="378"/>
      <c r="B52" s="378"/>
      <c r="C52" s="378"/>
      <c r="D52" s="378"/>
    </row>
    <row r="53" spans="1:7">
      <c r="A53" s="377"/>
    </row>
  </sheetData>
  <pageMargins left="0.7" right="0.7" top="0.75" bottom="0.75" header="0.3" footer="0.3"/>
  <pageSetup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22</vt:i4>
      </vt:variant>
    </vt:vector>
  </HeadingPairs>
  <TitlesOfParts>
    <vt:vector size="54" baseType="lpstr">
      <vt:lpstr>Timeline 2018 update</vt:lpstr>
      <vt:lpstr>Unemployed Adult</vt:lpstr>
      <vt:lpstr>Activity Matrix Score Tracking</vt:lpstr>
      <vt:lpstr>Activity Matrix stat reqs.</vt:lpstr>
      <vt:lpstr>Activity Matrix DHS</vt:lpstr>
      <vt:lpstr>Funding Commitments</vt:lpstr>
      <vt:lpstr>Agency Participants</vt:lpstr>
      <vt:lpstr>Meetings_Communications</vt:lpstr>
      <vt:lpstr>Implementation</vt:lpstr>
      <vt:lpstr>Implementation 2018</vt:lpstr>
      <vt:lpstr>2017 Timeline</vt:lpstr>
      <vt:lpstr>Original Future State Concepts</vt:lpstr>
      <vt:lpstr>Strategic Options</vt:lpstr>
      <vt:lpstr>Funding source graph</vt:lpstr>
      <vt:lpstr>Budget with Funders</vt:lpstr>
      <vt:lpstr>Analytics Then and Now</vt:lpstr>
      <vt:lpstr>Rural_Urban</vt:lpstr>
      <vt:lpstr>Accounts by Agency_7 years</vt:lpstr>
      <vt:lpstr>Accounts 7 Grad Yrs </vt:lpstr>
      <vt:lpstr>CIC_Naviance Pricing</vt:lpstr>
      <vt:lpstr>Top OYF Pages</vt:lpstr>
      <vt:lpstr>Top CIC Pages</vt:lpstr>
      <vt:lpstr>Careers in Colorado Stats</vt:lpstr>
      <vt:lpstr>Pro Center Stats</vt:lpstr>
      <vt:lpstr>Curriculum</vt:lpstr>
      <vt:lpstr>Potential users</vt:lpstr>
      <vt:lpstr>Partnerships Focus</vt:lpstr>
      <vt:lpstr>Outreach Focus</vt:lpstr>
      <vt:lpstr>Statuatory Requirements</vt:lpstr>
      <vt:lpstr>Money 101 &amp; CAT Stats</vt:lpstr>
      <vt:lpstr>Report Central</vt:lpstr>
      <vt:lpstr>Product_Initiative Names</vt:lpstr>
      <vt:lpstr>Curriculum!careerExporation</vt:lpstr>
      <vt:lpstr>Curriculum!finaidPlanning</vt:lpstr>
      <vt:lpstr>Curriculum!hsPlanning</vt:lpstr>
      <vt:lpstr>Curriculum!jobSearch</vt:lpstr>
      <vt:lpstr>Curriculum!lifelongPortfolio</vt:lpstr>
      <vt:lpstr>Curriculum!postsecPlanning</vt:lpstr>
      <vt:lpstr>'2017 Timeline'!Print_Area</vt:lpstr>
      <vt:lpstr>'Activity Matrix DHS'!Print_Area</vt:lpstr>
      <vt:lpstr>'Activity Matrix Score Tracking'!Print_Area</vt:lpstr>
      <vt:lpstr>'Activity Matrix stat reqs.'!Print_Area</vt:lpstr>
      <vt:lpstr>'Outreach Focus'!Print_Area</vt:lpstr>
      <vt:lpstr>'Partnerships Focus'!Print_Area</vt:lpstr>
      <vt:lpstr>Rural_Urban!Print_Area</vt:lpstr>
      <vt:lpstr>'Statuatory Requirements'!Print_Area</vt:lpstr>
      <vt:lpstr>'Timeline 2018 update'!Print_Area</vt:lpstr>
      <vt:lpstr>'Unemployed Adult'!Print_Area</vt:lpstr>
      <vt:lpstr>'Activity Matrix DHS'!Print_Titles</vt:lpstr>
      <vt:lpstr>'Activity Matrix Score Tracking'!Print_Titles</vt:lpstr>
      <vt:lpstr>'Activity Matrix stat reqs.'!Print_Titles</vt:lpstr>
      <vt:lpstr>'Budget with Funders'!Print_Titles</vt:lpstr>
      <vt:lpstr>'Original Future State Concepts'!Print_Titles</vt:lpstr>
      <vt:lpstr>'Strategic Options'!Print_Titles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Pirnack, Julia</dc:creator>
  <cp:lastModifiedBy>Pirnack, Julia</cp:lastModifiedBy>
  <cp:lastPrinted>2018-02-15T19:04:39Z</cp:lastPrinted>
  <dcterms:created xsi:type="dcterms:W3CDTF">2017-07-26T14:23:39Z</dcterms:created>
  <dcterms:modified xsi:type="dcterms:W3CDTF">2018-03-07T18:46:16Z</dcterms:modified>
</cp:coreProperties>
</file>